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60" yWindow="300" windowWidth="9405" windowHeight="4170" tabRatio="869" activeTab="6"/>
  </bookViews>
  <sheets>
    <sheet name="Дох-2014" sheetId="1" r:id="rId1"/>
    <sheet name="Адм. ист." sheetId="2" r:id="rId2"/>
    <sheet name="Расходы по новым ЦС" sheetId="3" r:id="rId3"/>
    <sheet name="Ведомств.структура" sheetId="4" r:id="rId4"/>
    <sheet name="МБ ТФ-получ." sheetId="5" r:id="rId5"/>
    <sheet name="МБТ-перед" sheetId="6" r:id="rId6"/>
    <sheet name="Цел.прогр. на 2015" sheetId="7" r:id="rId7"/>
    <sheet name="Дорожн.ф." sheetId="8" r:id="rId8"/>
    <sheet name=" реестр расп.на 2015" sheetId="9" r:id="rId9"/>
    <sheet name="Ист.Дефицит-2015" sheetId="10" r:id="rId10"/>
    <sheet name="Публ.обяз." sheetId="11" r:id="rId11"/>
  </sheets>
  <definedNames>
    <definedName name="_xlnm.Print_Titles" localSheetId="8">' реестр расп.на 2015'!$9:$11</definedName>
    <definedName name="_xlnm.Print_Area" localSheetId="8">' реестр расп.на 2015'!$A$2:$O$17</definedName>
  </definedNames>
  <calcPr fullCalcOnLoad="1"/>
</workbook>
</file>

<file path=xl/sharedStrings.xml><?xml version="1.0" encoding="utf-8"?>
<sst xmlns="http://schemas.openxmlformats.org/spreadsheetml/2006/main" count="4022" uniqueCount="639">
  <si>
    <t>Наименование</t>
  </si>
  <si>
    <t>№</t>
  </si>
  <si>
    <t>Муниципальное учреждение "Контрольно-счётная палата"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</si>
  <si>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</si>
  <si>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500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</si>
  <si>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</si>
  <si>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</si>
  <si>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</si>
  <si>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Мероприятия по землеустройству и землепользованию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</si>
  <si>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</si>
  <si>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</si>
  <si>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</si>
  <si>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</si>
  <si>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</si>
  <si>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</si>
  <si>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Молодежная политика и оздоровление детей</t>
  </si>
  <si>
    <t>СОЦИАЛЬНАЯ ПОЛИТИКА</t>
  </si>
  <si>
    <t>Муниципальное учреждение "Управление Жилищно-Коммунального Хозяйства"</t>
  </si>
  <si>
    <t>000 1 14 00000 00 0000 000</t>
  </si>
  <si>
    <t>ДОХОДЫ ОТ ПРОДАЖИ МАТЕРИАЛЬНЫХ И НЕМАТЕРИАЛЬНЫХ АКТИВОВ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</si>
  <si>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</si>
  <si>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Рз</t>
  </si>
  <si>
    <t>ПР</t>
  </si>
  <si>
    <t>ЦСР</t>
  </si>
  <si>
    <t>ВР</t>
  </si>
  <si>
    <t>01</t>
  </si>
  <si>
    <t>03</t>
  </si>
  <si>
    <t>Функционирование высшего должностного лица субъекта РФ и муниципального образования</t>
  </si>
  <si>
    <t>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</si>
  <si>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</si>
  <si>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</si>
  <si>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</si>
  <si>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</si>
  <si>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</si>
  <si>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Резервные фонды</t>
  </si>
  <si>
    <t>12</t>
  </si>
  <si>
    <t>14</t>
  </si>
  <si>
    <t>Другие вопросы в области национальной безопасности и правоохранительной деятельности</t>
  </si>
  <si>
    <t>08</t>
  </si>
  <si>
    <t>05</t>
  </si>
  <si>
    <t>07</t>
  </si>
  <si>
    <t>09</t>
  </si>
  <si>
    <t>10</t>
  </si>
  <si>
    <t>11</t>
  </si>
  <si>
    <t>6</t>
  </si>
  <si>
    <t>Муниципальное учреждение "Мирнинский городской Совет"</t>
  </si>
  <si>
    <t>2</t>
  </si>
  <si>
    <t>3</t>
  </si>
  <si>
    <t>4</t>
  </si>
  <si>
    <t>5</t>
  </si>
  <si>
    <t>В С Е Г О</t>
  </si>
  <si>
    <t>Другие общегосударственые вопросы</t>
  </si>
  <si>
    <t>000 1 00 00000 00 0000 000</t>
  </si>
  <si>
    <t>НАЛОГОВЫЕ И НЕНАЛОГОВЫЕ ДОХОДЫ</t>
  </si>
  <si>
    <t>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</si>
  <si>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</si>
  <si>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</si>
  <si>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</si>
  <si>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</si>
  <si>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</si>
  <si>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</si>
  <si>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</si>
  <si>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</si>
  <si>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182 1 06 06000 00 0000 110</t>
  </si>
  <si>
    <t>Земельный налог</t>
  </si>
  <si>
    <t>182 1 06 06013 10 0000 110</t>
  </si>
  <si>
    <t>Земельный налог , взимаемый по ставкам, установленным в соответствии с подпунктом 1 пункта 1 статьи 394 Налогового кодекса РФ и применяемым к объектам налогообложения, расположенным в границах поселений</t>
  </si>
  <si>
    <t>182 1 06 06023 10 0000 110</t>
  </si>
  <si>
    <t>Земельный налог , взимаемый по ставкам, установленным в соответствии с подпунктом 2 пункта 1 статьи 394 Налогового кодекса РФ и применяемым к объектам налогообложения, расположенным в границах поселений</t>
  </si>
  <si>
    <t>НЕНАЛОГОВЫЕ ДОХОДЫ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</si>
  <si>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</si>
  <si>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</si>
  <si>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</si>
  <si>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801 1 11 05030 00 0000 120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</si>
  <si>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</si>
  <si>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801 1 11 05035 10 0000 120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</si>
  <si>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</si>
  <si>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801 1 11 07000 00 0000 120</t>
  </si>
  <si>
    <t>Платежи от государственных и муниципальных унитарных предприятий</t>
  </si>
  <si>
    <t>801 1 11 07015 10 0000 120</t>
  </si>
  <si>
    <t xml:space="preserve">Доходы от перечисления части прибыли , остающейся после уплаты налогов и иных обязательных платежей муниципальных унитарных предприятий, созданных поселениями </t>
  </si>
  <si>
    <t>Код главы</t>
  </si>
  <si>
    <t>801</t>
  </si>
  <si>
    <t>Администрация МО "Город Мирный"</t>
  </si>
  <si>
    <t>Социальное обеспечение населения</t>
  </si>
  <si>
    <t/>
  </si>
  <si>
    <t>Подпрограмма "Переселение граждан из ветхого и аварийного жилищного фонда"</t>
  </si>
  <si>
    <t>(руб.)</t>
  </si>
  <si>
    <t xml:space="preserve">к решению сессии ГС </t>
  </si>
  <si>
    <t>ОБЩЕГОСУДАРСТВЕННЫЕ ВОПРОСЫ</t>
  </si>
  <si>
    <t>Сумма</t>
  </si>
  <si>
    <t>1.</t>
  </si>
  <si>
    <t>2.</t>
  </si>
  <si>
    <t>801 1 11 05025 10 0000 120</t>
  </si>
  <si>
    <t>801 1 11 05020 00 0000 120</t>
  </si>
  <si>
    <t>Наименование источника</t>
  </si>
  <si>
    <t>Сумма                (руб.)</t>
  </si>
  <si>
    <t>Источники внутреннего финансирования дефицита бюджета, всего:</t>
  </si>
  <si>
    <t>в том числе:</t>
  </si>
  <si>
    <t>Изменение остатков средств на счетах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</si>
  <si>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</si>
  <si>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</si>
  <si>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ЦС</t>
  </si>
  <si>
    <t>Всего:</t>
  </si>
  <si>
    <t>000 1 11 05010 00 0000 120</t>
  </si>
  <si>
    <t>000 1 11 05000 00 0000 120</t>
  </si>
  <si>
    <t>Траспорт</t>
  </si>
  <si>
    <t xml:space="preserve">Пенсионное обеспечение </t>
  </si>
  <si>
    <t>13</t>
  </si>
  <si>
    <t>Другие вопросы в области культуры, кинематографии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</si>
  <si>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</si>
  <si>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</si>
  <si>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</si>
  <si>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</si>
  <si>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100</t>
  </si>
  <si>
    <t>Закупка товаров, работ и услуг для муниципальных нужд</t>
  </si>
  <si>
    <t>200</t>
  </si>
  <si>
    <t>Иные бюджетные ассигнования</t>
  </si>
  <si>
    <t>800</t>
  </si>
  <si>
    <t>600</t>
  </si>
  <si>
    <t>300</t>
  </si>
  <si>
    <t>Предоставление субсидий муниципальным бюджетным, автономным учреждениям и иным некоммерческим организациям</t>
  </si>
  <si>
    <t>Социальное обеспечение и иные выплаты населению</t>
  </si>
  <si>
    <t>400</t>
  </si>
  <si>
    <t>Бюджетные инвестиции</t>
  </si>
  <si>
    <t>Межбюджетные трансферты</t>
  </si>
  <si>
    <t>182 1 01 02010 01 0000 110</t>
  </si>
  <si>
    <t>182 1 01 02030 01 0000 110</t>
  </si>
  <si>
    <t>182 1 01 02040 01 0000 110</t>
  </si>
  <si>
    <t>801 01 05 02 01 10 0000 510</t>
  </si>
  <si>
    <t>801 01 05 02 01 10 0000 610</t>
  </si>
  <si>
    <t>Доходы, получаемые в виде арендной либо иной платы за передачу в возмездное пользование 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</si>
  <si>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Непрограммные расходы</t>
  </si>
  <si>
    <t>Руководство и управление в сфере установленных функций органов местного самоуправления</t>
  </si>
  <si>
    <t>Центральный аппарат</t>
  </si>
  <si>
    <t>Прочие непрограммные расходы</t>
  </si>
  <si>
    <t>Автомобильный транспорт</t>
  </si>
  <si>
    <t>99 97 301</t>
  </si>
  <si>
    <t>Безопасность дорожного движения</t>
  </si>
  <si>
    <t>Развитие дорожной сети общего пользования</t>
  </si>
  <si>
    <t>Организация культурно-досуговой деятельности</t>
  </si>
  <si>
    <t>Пенсионное обеспечение муниципальных служащих</t>
  </si>
  <si>
    <t>Поддержка социально ориентированных некоммерческих организаций</t>
  </si>
  <si>
    <t>Обеспечение жильем молодых семей</t>
  </si>
  <si>
    <t>Обеспечение жильем работников бюджетной сферы</t>
  </si>
  <si>
    <t>МЦП «Социальная среда» г. Мирного Мирнинского района Республики Саха (Якутия) на 2013-2017 годы</t>
  </si>
  <si>
    <t xml:space="preserve">  
   000  1 11 09000 00 0000 120
</t>
  </si>
  <si>
    <t>801 1 11 09045 10 0000 120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</si>
  <si>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</si>
  <si>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</si>
  <si>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</si>
  <si>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</si>
  <si>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РФ</t>
  </si>
  <si>
    <t>ВСЕГО ДОХОДОВ</t>
  </si>
  <si>
    <t>ПРОЧИЕ БЕЗВОЗМЕЗДНЫЕ ПОСТУПЛЕНИЯ</t>
  </si>
  <si>
    <t>Прочие безвозмездные поступления в бюджеты поселений</t>
  </si>
  <si>
    <t>801 2 07 05030 10 0000 180</t>
  </si>
  <si>
    <t>000 2 07 00000 00 0000 180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</si>
  <si>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</si>
  <si>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801 1 14 02053 10 0000 410</t>
  </si>
  <si>
    <t>000 1 17 00000 00 0000 000</t>
  </si>
  <si>
    <t>ПРОЧИЕ НЕНАЛОГОВЫЕ ДОХОДЫ</t>
  </si>
  <si>
    <t>801 1 17 05050 10 0000 180</t>
  </si>
  <si>
    <t>Прочие неналоговые доходы бюджетов поселений</t>
  </si>
  <si>
    <t>000 1 16 00000 00 0000 000</t>
  </si>
  <si>
    <t>ШТРАФЫ, САНКЦИИ, ВОЗМЕЩЕНИЕ УЩЕРБА</t>
  </si>
  <si>
    <t>801 1 16 90050 10 0000 140</t>
  </si>
  <si>
    <t>Прочие поступления от денежных взысканий (штрафов) и иных сумм в возмещение ущерба, зачисляемого в бюджеты поселений</t>
  </si>
  <si>
    <t>Софинансирование муниципальных программ по энергосбережению и повышению энергетической эффективности</t>
  </si>
  <si>
    <t>910 54 01</t>
  </si>
  <si>
    <t>Переселение граждан из ветхого и аварийного жилищного фонда</t>
  </si>
  <si>
    <t>95 03 404</t>
  </si>
  <si>
    <t xml:space="preserve">Субсидии на софинансирование расходных обязательств по вопросам местного значения поселений, в том числе на благоустройство территорий </t>
  </si>
  <si>
    <t>94 02 602</t>
  </si>
  <si>
    <t>Приложение 5</t>
  </si>
  <si>
    <t>3.</t>
  </si>
  <si>
    <t>КУЛЬТУРА, КИНЕМАТОГРАФИЯ</t>
  </si>
  <si>
    <t xml:space="preserve">МЕЖБЮДЖЕТНЫЕ ТРАНСФЕРТЫ ОБЩЕГО ХАРАКТЕРА БЮДЖЕТАМ СУБЪЕКТОВ РФ И МУНИЦИПАЛЬНЫХ ОБРАЗОВАНИЙ </t>
  </si>
  <si>
    <t>Прочие межбюджетные трансферты общего характера</t>
  </si>
  <si>
    <t>Ремонт дворовых территорий</t>
  </si>
  <si>
    <t>801 2 02 04012 10 0000 151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</si>
  <si>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</si>
  <si>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Дорожное хозяйство (дорожные фонды)</t>
  </si>
  <si>
    <t>880 33 05</t>
  </si>
  <si>
    <t xml:space="preserve">Ремонт местных дорог </t>
  </si>
  <si>
    <t>880 33 03</t>
  </si>
  <si>
    <t>Текущий и капитальный ремонт автомобильных дорог</t>
  </si>
  <si>
    <t>4.</t>
  </si>
  <si>
    <t>5.</t>
  </si>
  <si>
    <t>6.</t>
  </si>
  <si>
    <t>Приложение 6</t>
  </si>
  <si>
    <t>880 33 00</t>
  </si>
  <si>
    <t>Код классификации источников финансирования дефицита бюджета</t>
  </si>
  <si>
    <t>Итого</t>
  </si>
  <si>
    <t>27 0 0000</t>
  </si>
  <si>
    <t>Развитие жилищно-коммунального хозяйства</t>
  </si>
  <si>
    <t>Благоустройство (МЦП «Благоустройство на 2014-2016 годы»)</t>
  </si>
  <si>
    <t>27 4 0000</t>
  </si>
  <si>
    <t>27 4 2174</t>
  </si>
  <si>
    <t>Озеленение</t>
  </si>
  <si>
    <t>27 4 2175</t>
  </si>
  <si>
    <t>Организация и содержание мест захоронения</t>
  </si>
  <si>
    <t>Содержание скверов, площадей</t>
  </si>
  <si>
    <t>27 4 2176</t>
  </si>
  <si>
    <t>Прочие мероприятия по благоустройству</t>
  </si>
  <si>
    <t>27 4 2183</t>
  </si>
  <si>
    <t>27 4 4016</t>
  </si>
  <si>
    <t>Строительство детских и спортивных площадок</t>
  </si>
  <si>
    <t>Развитие дорожно-транспортного комплекса и территорий МО (МЦП "Содержание и ремонт,комплексное благоустройство уличной дорожной сети на 2014-2016 годы")</t>
  </si>
  <si>
    <t>24 0 0000</t>
  </si>
  <si>
    <t>24 2 0000</t>
  </si>
  <si>
    <t>Повышение безопасности дорожного движения</t>
  </si>
  <si>
    <t>24 2 2130</t>
  </si>
  <si>
    <t>24 3 0000</t>
  </si>
  <si>
    <t>Содержание автомобильных дорог общего пользования местного значения</t>
  </si>
  <si>
    <t>24 3 2133</t>
  </si>
  <si>
    <t>Капитальный ремонт и ремонт автомобильных дорог общего пользования местного значения</t>
  </si>
  <si>
    <t>24 3 2134</t>
  </si>
  <si>
    <t>Жилищное хозяйство (МЦП «Капитальный ремонт многоквартирных домов на 2014-2016 годы»)</t>
  </si>
  <si>
    <t>Капитальный ремонт многоквартирных домов</t>
  </si>
  <si>
    <t>27 2 0000</t>
  </si>
  <si>
    <t>27 2 1014</t>
  </si>
  <si>
    <t>Энергосбережение. Энергоэффективная экономика (МЦП «Энергоресурсосбережение на 2014-2016 годы»)</t>
  </si>
  <si>
    <t>25 0 0000</t>
  </si>
  <si>
    <t>Организация и проведение мероприятий по энергосбережению</t>
  </si>
  <si>
    <t>25 2 0000</t>
  </si>
  <si>
    <t>Оснащение зданий, строений, сооружений приборами учета используемых энергетических ресурсов</t>
  </si>
  <si>
    <t>25 2 2144</t>
  </si>
  <si>
    <t>Повышение тепловой защиты зданий, строений, сооружений при капитальном ремонте, утепление зданий, строений, сооружений</t>
  </si>
  <si>
    <t>25 2 2146</t>
  </si>
  <si>
    <t>Перекладка электрических сетей для снижения потерь электрической энергии в зданий, строений, сооружение</t>
  </si>
  <si>
    <t>25 2 2148</t>
  </si>
  <si>
    <t>Внедрение энергосберегающих технологий</t>
  </si>
  <si>
    <t>25 2 2149</t>
  </si>
  <si>
    <t>25 2 2151</t>
  </si>
  <si>
    <t>Проведение информационных мероприятий об эффективности энергосбережения среди населения</t>
  </si>
  <si>
    <t xml:space="preserve">Другие задачи </t>
  </si>
  <si>
    <t>25 2 1018</t>
  </si>
  <si>
    <t>Обеспечение качественным жильем (МЦП «Обеспечение качественным жильём на 2013-2016 годы»)</t>
  </si>
  <si>
    <t>Обеспечение жильем</t>
  </si>
  <si>
    <t>Обустройство зон индивидуального жилищного строительства</t>
  </si>
  <si>
    <t>32 2 4022</t>
  </si>
  <si>
    <t>32 2 0000</t>
  </si>
  <si>
    <t>32 0 0000</t>
  </si>
  <si>
    <t>Другие задачи (Предоставление благоустроенного жилья в социальный наем гражданам, состоящим на учёте в качестве малоимущих и нуждающихся в улучшении жилищных условий)</t>
  </si>
  <si>
    <t>32 2 1018</t>
  </si>
  <si>
    <t>Коммунальное хозяйство (МЦП "Обеспечение качественными жилищно-коммунальными услугами на 2014-2016 годы")</t>
  </si>
  <si>
    <t>27 3 0000</t>
  </si>
  <si>
    <t>Развитие систем водоснабжения и водоотведения</t>
  </si>
  <si>
    <t>27 3 2172</t>
  </si>
  <si>
    <t>Укрепление материально-технической базы</t>
  </si>
  <si>
    <t>27 3 1009</t>
  </si>
  <si>
    <t>27 3 1018</t>
  </si>
  <si>
    <t>Обеспечение деятельности подведомственных учреждений</t>
  </si>
  <si>
    <t>99 0 0000</t>
  </si>
  <si>
    <t>Обеспечение деятельности прочих подведомственных учреждений (МКУ УЖКХ)</t>
  </si>
  <si>
    <t>99 4 0000</t>
  </si>
  <si>
    <t>99 4 2463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</si>
  <si>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</si>
  <si>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</si>
  <si>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</si>
  <si>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99 5 0000</t>
  </si>
  <si>
    <t>Субсидии, передаваемые в государственный бюджет  (отрицательный трансферт)</t>
  </si>
  <si>
    <t>99 5 7201</t>
  </si>
  <si>
    <t>Осуществление расходных обязательств ОМСУ в части полномочий по решению вопросов местного значения, переданных  в соответствии с заключенным между органом местного самоуправления муниципального района и поселения соглашением</t>
  </si>
  <si>
    <t>99 5 7401</t>
  </si>
  <si>
    <t>99 1 0000</t>
  </si>
  <si>
    <t>Глава муниципального образования</t>
  </si>
  <si>
    <t>99 1 2434</t>
  </si>
  <si>
    <t xml:space="preserve">Центральный аппарат </t>
  </si>
  <si>
    <t>99 1 2441</t>
  </si>
  <si>
    <t>Переподготовка и повышение квалификации муниципальных служащих</t>
  </si>
  <si>
    <t>49 0 0000</t>
  </si>
  <si>
    <t>49 1 1010</t>
  </si>
  <si>
    <t>Резервные фонды местных администраций</t>
  </si>
  <si>
    <t>Резервный фонд местной администрации</t>
  </si>
  <si>
    <t>99 3 0000</t>
  </si>
  <si>
    <t>99 3 2445</t>
  </si>
  <si>
    <t>99 3 2446</t>
  </si>
  <si>
    <t>Резервный фонд на предупреждение и ликвидацию чрезвычайных ситуаций и стихийных бедствий</t>
  </si>
  <si>
    <t>Председатель контрольно-счетной палаты муниципального образования и его заместители</t>
  </si>
  <si>
    <t>99 1 2438</t>
  </si>
  <si>
    <t>99 8 0000</t>
  </si>
  <si>
    <t>Управление муниципальной собственностью (МЦП «Учёт и формирование объектов муниципальной собственности МО «Город Мирный» на 2012-2016 гг.)</t>
  </si>
  <si>
    <t>36 0 0000</t>
  </si>
  <si>
    <t>Управление имуществом (подпрограмма "Формирование и учет объектов муниципальной собственности МО "Город Мирный")</t>
  </si>
  <si>
    <t>36 2 0000</t>
  </si>
  <si>
    <t>Управление земельными ресурсами (подпрограмма «Формирование муниципальной собственности муниципального образования «Город Мирный» на земли»)</t>
  </si>
  <si>
    <t>36 3 0000</t>
  </si>
  <si>
    <t>Правоохранительные органы и защита населения и территорий МО от ЧС</t>
  </si>
  <si>
    <t>28 0 0000</t>
  </si>
  <si>
    <t>Обеспечение пожарной безопасности (МЦП по обеспечению первичных мер пожарной безопасности на территории МО «Город Мирный»  «Пожарная безопасность» на 2014-2016 годы»)</t>
  </si>
  <si>
    <t>28 2 0000</t>
  </si>
  <si>
    <t>Установка приборов учета используемых энергоресурсов</t>
  </si>
  <si>
    <t>801 1 14 06025 10 0000 430</t>
  </si>
  <si>
    <t>Доходы от продажи земельных участков, находящихся в собственности поселений(за исключением земельных участков муниципальных бюджетных и автономных учреждений)</t>
  </si>
  <si>
    <t>Развитие градостроительства</t>
  </si>
  <si>
    <t>32 3 0000</t>
  </si>
  <si>
    <t>Комплексное освоение и развитие территорий в целях жилищного строительства. Снижение административных барьеров в области строительства</t>
  </si>
  <si>
    <t>32 3 4024</t>
  </si>
  <si>
    <t>22 0 0000</t>
  </si>
  <si>
    <t>Поддержка и развитие малого и среднего предпринимательства</t>
  </si>
  <si>
    <t>22 1 0000</t>
  </si>
  <si>
    <t xml:space="preserve">Молодежная политика </t>
  </si>
  <si>
    <t>29 0 0000</t>
  </si>
  <si>
    <t>29 2 0000</t>
  </si>
  <si>
    <t>Создание условий для духовно-культурного развития (МЦП «Социальная среда» г. Мирного Мирнинского района Республики Саха (Якутия) на 2013-2017 годы, подпрограмма "Культурный город")</t>
  </si>
  <si>
    <t>21 0 0000</t>
  </si>
  <si>
    <t>21 2 0000</t>
  </si>
  <si>
    <t>Социальная поддержка семьи и отдельных категорий граждан (МЦП  «Социальная среда» г. Мирного Мирнинского района Республики Саха (Якутия) на 2013-2017 годы», подпрограмма "Социальная поддержка населения")</t>
  </si>
  <si>
    <t>30 0 0000</t>
  </si>
  <si>
    <t>30 1 0000</t>
  </si>
  <si>
    <t>Выплата пенсий за выслугу лет лицам, замещавшим муниципальные должности и должности муниципальной службы</t>
  </si>
  <si>
    <t>30 1 2256</t>
  </si>
  <si>
    <t>Реализация молодежной политики, развитие физической культуры и спорта (МЦП  «Социальная среда» г. Мирного Мирнинского района Республики Саха (Якутия) на 2013-2017 годы», подпрограмма «Спортивный город»)</t>
  </si>
  <si>
    <t>Реализация молодежной политики, развитие физической культуры и спорта (МЦП  «Социальная среда» г. Мирного Мирнинского района Республики Саха (Якутия) на 2013-2017 годы», подпрограмма «Молодой город»)</t>
  </si>
  <si>
    <t>№ п/п</t>
  </si>
  <si>
    <t>Наименование показателей</t>
  </si>
  <si>
    <t>Раздел, подраздел</t>
  </si>
  <si>
    <t>Доходы всего, в том числе:</t>
  </si>
  <si>
    <t xml:space="preserve">Остаток средств на 1 января финансового года </t>
  </si>
  <si>
    <t>Средства бюджета муниципального образования "Город Мирный"</t>
  </si>
  <si>
    <t xml:space="preserve">Расходы всего, в том числе:  </t>
  </si>
  <si>
    <t xml:space="preserve"> 0409</t>
  </si>
  <si>
    <t xml:space="preserve"> 0503</t>
  </si>
  <si>
    <t>Приобретение техники и оборудования для капитального ремонта, ремонта и содержания автомобильных дорог общего пользования местного значения</t>
  </si>
  <si>
    <t>Капитальный ремонт и ремонт дворовых территорий многоквартирных домов города Мирного, проездов к дворовым территориям многоквартирных домов</t>
  </si>
  <si>
    <t xml:space="preserve">Выплата адресной материальной помощи гражданам из числа малообеспеченных на проезд в городском пассажирском транспорте (кроме такси) в границе города Мирного </t>
  </si>
  <si>
    <t>Денежные выплаты к знакам "Почетный гражданин г.Мирного" и "За заслуги перед городом Мирным"</t>
  </si>
  <si>
    <t>Выплата единовременной материальной помощи малоимущим гражданам и гражданам, оказавшимся в трудной жизненной ситуации, выпускникам детских домов</t>
  </si>
  <si>
    <t>Выплата материальной помощи ветеранам войны и вдовам погибших участников ВОВ ко дню Победы, ветеранам тыла</t>
  </si>
  <si>
    <t>Ежемесячные доплаты к трудовой пенсии лицам, замещавшим муниципальные должности и муниципальные должности муниципальной службы</t>
  </si>
  <si>
    <t>Компенсация разницы между стоимостью услуг, предоставляемых согласно гарантированному перечню услуг по погребению умерших (погибших), установленной Постановлением Администрации МО "Город Мирный" от 07.10.2011 № 256 и размером социального пособия на погребение</t>
  </si>
  <si>
    <t>Представительские расходы</t>
  </si>
  <si>
    <t>99 8 2485</t>
  </si>
  <si>
    <t>Материальные поощрения, не включенные в программы</t>
  </si>
  <si>
    <t>99 8 2467</t>
  </si>
  <si>
    <t>99 8 2468</t>
  </si>
  <si>
    <t>Муниципальные награды</t>
  </si>
  <si>
    <t>Расходы на исполнение судебных решений о взыскании из бюджета по искам юридических и физических лиц</t>
  </si>
  <si>
    <t>99 8 2469</t>
  </si>
  <si>
    <t>Финансовое обеспечение проведения мероприятий памятных дат, не включенных в  целевые программы</t>
  </si>
  <si>
    <t>99 8 2483</t>
  </si>
  <si>
    <t>99 8 2489</t>
  </si>
  <si>
    <t>Другие задачи</t>
  </si>
  <si>
    <t>99 8 1018</t>
  </si>
  <si>
    <t>Содержание, учет имущества</t>
  </si>
  <si>
    <t>36 2 2346</t>
  </si>
  <si>
    <t>Проведение оценки объектов</t>
  </si>
  <si>
    <t>36 2 2347</t>
  </si>
  <si>
    <t>36 2 2352</t>
  </si>
  <si>
    <t>Страхование муниципального имущества</t>
  </si>
  <si>
    <t>36 2 4027</t>
  </si>
  <si>
    <t>Кадастровые работы на объекты капитального строительства</t>
  </si>
  <si>
    <t>Межевание земельных участков, оценка размера аренды земельных участков, право аренды либо собственности, на которые подлежит продаже на аукционе</t>
  </si>
  <si>
    <t>36 3 2364</t>
  </si>
  <si>
    <t>Организация учета использования межселенных земель и земель поселений (мониторинг)</t>
  </si>
  <si>
    <t>36 3 2366</t>
  </si>
  <si>
    <t>Реализация муниципальных функций по мобилизационной подготовке экономики</t>
  </si>
  <si>
    <t>99 8 2474</t>
  </si>
  <si>
    <t>99 8 2493</t>
  </si>
  <si>
    <t>Профилактика правонарушений</t>
  </si>
  <si>
    <t>99 8 2494</t>
  </si>
  <si>
    <t>Обеспечение охраны общественного порядка</t>
  </si>
  <si>
    <t>99 8 2505</t>
  </si>
  <si>
    <t>Осуществление отдельных полномочий в области водных отношений</t>
  </si>
  <si>
    <t>Обеспечение выполнения требований, предъявляемых к противопожарному водоснабжению</t>
  </si>
  <si>
    <t>28 2 2190</t>
  </si>
  <si>
    <t>28 2 1018</t>
  </si>
  <si>
    <t>Предоставление грантов (субсидий) начинающим субъектам малого предпринимательства</t>
  </si>
  <si>
    <t>22 1 2078</t>
  </si>
  <si>
    <t>Предоставление грантов (субсидий) субъектам малого и среднего предпринимательства</t>
  </si>
  <si>
    <t>22 1 2079</t>
  </si>
  <si>
    <t>Консультационно-информационная поддержка субъектов малого и среднего предпринимательства</t>
  </si>
  <si>
    <t>22 1 2083</t>
  </si>
  <si>
    <t>Поддержка субъектов малого и среднего предпринимательства,занятых в сфере производства продукции</t>
  </si>
  <si>
    <t>22 1 2091</t>
  </si>
  <si>
    <t>Проведение конкурсов, выставок, ярмарок, круглых столов для субъектов малого и среднего предпринимательства, проведение ежегодного Дня предпринимателя</t>
  </si>
  <si>
    <t>22 1 2100</t>
  </si>
  <si>
    <t>22 1 1018</t>
  </si>
  <si>
    <t>Выполнение других обязательств муниципальных образований</t>
  </si>
  <si>
    <t>99 8 2552</t>
  </si>
  <si>
    <t>Организация и проведение мероприятий по молодежной политике</t>
  </si>
  <si>
    <t>29 2 2216</t>
  </si>
  <si>
    <t>29 2 2219</t>
  </si>
  <si>
    <t xml:space="preserve">Гражданско-патриотическое воспитание молодежи </t>
  </si>
  <si>
    <t>29 2 2221</t>
  </si>
  <si>
    <t>Формирование и организация работы молодежных общественных объединений, волонтерских движений</t>
  </si>
  <si>
    <t>29 2 2222</t>
  </si>
  <si>
    <t>Другие задачи программы</t>
  </si>
  <si>
    <t>21 2 2049</t>
  </si>
  <si>
    <t>Организация и проведение различных по форме и тематике культурно - досуговых мероприятий</t>
  </si>
  <si>
    <t>21 2 2058</t>
  </si>
  <si>
    <t>Обеспечение условий массового отдыха населения</t>
  </si>
  <si>
    <t>21 2 1018</t>
  </si>
  <si>
    <t>21 6 2076</t>
  </si>
  <si>
    <t>21 6 0000</t>
  </si>
  <si>
    <t>Комплектование книжных фондов публичных библиотек</t>
  </si>
  <si>
    <t xml:space="preserve">Охрана семьи и детства </t>
  </si>
  <si>
    <t>30 2 0000</t>
  </si>
  <si>
    <t>Организация и проведение мероприятий для укрепления состояния института семьи</t>
  </si>
  <si>
    <t>30 2 2257</t>
  </si>
  <si>
    <t>30 4 2280</t>
  </si>
  <si>
    <t>30 4 0000</t>
  </si>
  <si>
    <t>Организация и проведение мероприятий</t>
  </si>
  <si>
    <t>30 4 1018</t>
  </si>
  <si>
    <t>Социальная поддержка населения</t>
  </si>
  <si>
    <t>30 5 0000</t>
  </si>
  <si>
    <t xml:space="preserve">Реализация мер социальной поддержки отдельных категорий граждан </t>
  </si>
  <si>
    <t>30 5 2282</t>
  </si>
  <si>
    <t>30 5 2285</t>
  </si>
  <si>
    <t>Оказание материальной помощи гражданам</t>
  </si>
  <si>
    <t>Предоставление льгот отдельным категориям граждан</t>
  </si>
  <si>
    <t>30 5 2286</t>
  </si>
  <si>
    <t>30 5 1018</t>
  </si>
  <si>
    <t>32 2 2310</t>
  </si>
  <si>
    <t>32 2 2306</t>
  </si>
  <si>
    <t>32 2 2315</t>
  </si>
  <si>
    <t xml:space="preserve">Развитие физической культуры и массового спорта  </t>
  </si>
  <si>
    <t>29 4 0000</t>
  </si>
  <si>
    <t xml:space="preserve">Организация и проведение мероприятий в сфере физической культуры и массового спорта </t>
  </si>
  <si>
    <t>29 4 2240</t>
  </si>
  <si>
    <t>Подготовка и участие в республиканских, российских и международных соревнованиях</t>
  </si>
  <si>
    <t>29 4 2245</t>
  </si>
  <si>
    <t>Улучшение материально-технической базы</t>
  </si>
  <si>
    <t>29 4 1009</t>
  </si>
  <si>
    <t>29 4 1018</t>
  </si>
  <si>
    <t>Налог  на  доходы  физических  лиц  с   доходов, источником которых является налоговый агент,  за исключением   доходов,   в   отношении   которых исчисление  и  уплата  налога  осуществляются  в соответствии  со  статьями  227,  227.1  и   228 Налогового кодекса Российской Федерации</t>
  </si>
  <si>
    <t>182 1 01 02020 01 0000 110</t>
  </si>
  <si>
    <t>Налог  на  доходы  физических  лиц  с   доходов, полученных   от    осуществления    деятельности физическими   лицами, зарегистрированными    в качестве    индивидуальных предпринимателей, нотариусов,  занимающихся   частной   практикой, адвокатов, 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</si>
  <si>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Налог  на  доходы  физических  лиц  с   доходов, полученных физическими лицами в соответствии  со статьей  228   Налогового   кодекса  Российской Федерации</t>
  </si>
  <si>
    <t>Налог  на   доходы   физических   лиц   в   виде  фиксированных  авансовых  платежей  с   доходов, полученных   физическими   лицами,   являющимися иностранными     гражданами,     осуществляющими    трудовую деятельность по найму у физических  лиц  на основании патента в соответствии  со  статьей 227.1 Налогового кодекса Российской Федерации</t>
  </si>
  <si>
    <t>Код классификации доходов бюджетов</t>
  </si>
  <si>
    <t>Наименование кода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</si>
  <si>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Сумма (руб.)</t>
  </si>
  <si>
    <t>Из бюджета МО "Город Мирный"</t>
  </si>
  <si>
    <t>Из бюджета РС (Я)</t>
  </si>
  <si>
    <t>Из бюджета МО "Мирнинский район"</t>
  </si>
  <si>
    <t>МЦП «Учёт и формирование объектов муниципальной собственности МО «Город Мирный» на 2012-2016 гг.</t>
  </si>
  <si>
    <t>Подпрограмма "Формирование и учет объектов муниципальной собственности МО "Город Мирный"</t>
  </si>
  <si>
    <t>Подпрограмма «Формирование муниципальной собственности муниципального образования «Город Мирный» на земли»</t>
  </si>
  <si>
    <t>МЦП по обеспечению первичных мер пожарной безопасности на территории МО «Город Мирный»  «Пожарная безопасность» на 2014-2016 годы»</t>
  </si>
  <si>
    <t>МЦП "Содержание и ремонт, комплексное благоустройство уличной дорожной сети на 2014-2016 годы"</t>
  </si>
  <si>
    <t>Развитие дорожно-транспортного комплекса и территорий МО (МЦП "Содержание и ремонт, комплексное благоустройство уличной дорожной сети на 2014-2016 годы")</t>
  </si>
  <si>
    <t>МЦП «Обеспечение качественным жильём на 2013-2016 годы»</t>
  </si>
  <si>
    <t>МЦП «Капитальный ремонт многоквартирных домов на 2014-2016 годы»</t>
  </si>
  <si>
    <t>МЦП «Энергоресурсосбережение на 2014-2016 годы»</t>
  </si>
  <si>
    <t>МЦП "Обеспечение качественными жилищно-коммунальными услугами на 2014-2016 годы"</t>
  </si>
  <si>
    <t>МЦП «Благоустройство на 2014-2016 годы»</t>
  </si>
  <si>
    <t>Подпрограмма "Молодой город"</t>
  </si>
  <si>
    <t>Подпрограмма "Культурный город"</t>
  </si>
  <si>
    <t>Подпрограмма «Спортивный город»</t>
  </si>
  <si>
    <t>Подпрограмма "Социальная поддержка населения"</t>
  </si>
  <si>
    <t>Подпрограмма "Индивидуальное жилищное строительство"</t>
  </si>
  <si>
    <t>Подпрограмма "Обеспечение жильем молодых семей"</t>
  </si>
  <si>
    <t>Подпрограмма "Предоставление благоустроенного жилья в социальный наем гражданам, состоящим на учёте в качестве малоимущих и нуждающихся в улучшении жилищных условий"</t>
  </si>
  <si>
    <t>Подпрограмма "Градостроительное планирование, развитие территорий. Снижение административных барьеров в области строительства"</t>
  </si>
  <si>
    <t>Подпрограмма "Обеспечение жильем работников муниципальных учреждений и предприятий, находящихся в собственности МО "Город Мирный""</t>
  </si>
  <si>
    <t>7.</t>
  </si>
  <si>
    <t>8.</t>
  </si>
  <si>
    <t>9.</t>
  </si>
  <si>
    <t>10.</t>
  </si>
  <si>
    <t>11.</t>
  </si>
  <si>
    <t>Приложение 3</t>
  </si>
  <si>
    <t>Приложение 7</t>
  </si>
  <si>
    <t>Приложение 4</t>
  </si>
  <si>
    <t xml:space="preserve">Доходы, получаемые  в  виде  арендной платы за  земли  после  разграничения  государственной   собственности    на  землю, а также  средства  от  продажи  права   на    заключение    договоров  аренды указанных  земельных  участков (за  исключением  земельных  участков бюджетных и автономных учреждений)                                </t>
  </si>
  <si>
    <t>Доходы, получаемые  в  виде  арендной  платы,   а также средства  от  продажи  права  на заключение договоров  аренды   за   земли,   находящиеся   в собственности     поселений     (за   исключением земельных   участков   муниципальных   бюджетных и автономных учреждений)</t>
  </si>
  <si>
    <t>Прочие  доходы  от  использования  имущества   и  прав,   находящихся    в    государственной и муниципальной  собственности   (за   исключением имущества бюджетных и автономных  учреждений,  а также имущества государственных и  муниципальных унитарных предприятий, в том числе казенных)</t>
  </si>
  <si>
    <t xml:space="preserve">Целевые программы МО "Город Мирный"    </t>
  </si>
  <si>
    <t>100 1 03 02000 01 0000 000</t>
  </si>
  <si>
    <t>100 1 03 02230 01 0000 110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</si>
  <si>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</si>
  <si>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</si>
  <si>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</si>
  <si>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</si>
  <si>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</si>
  <si>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100 1 03 02260 01 0000 110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</si>
  <si>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</si>
  <si>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Софинансирование расходных обязательств по реализации плана мероприятий комплексного развития муниципального образования на 2013-2015 годы</t>
  </si>
  <si>
    <t>95 3 6210</t>
  </si>
  <si>
    <t>29 4 4018</t>
  </si>
  <si>
    <t>Строительство спортивных объектов</t>
  </si>
  <si>
    <t xml:space="preserve"> </t>
  </si>
  <si>
    <t>812 1 14 06013 10 0000 430</t>
  </si>
  <si>
    <t>812 1 11 05013 10 0000 120</t>
  </si>
  <si>
    <t>29 4 7402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</si>
  <si>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счет МБ</t>
  </si>
  <si>
    <t>28 2 2189</t>
  </si>
  <si>
    <t xml:space="preserve">Обеспечение противопожарной устойчивости и технической укрепленности объектов </t>
  </si>
  <si>
    <t>28 2 2192</t>
  </si>
  <si>
    <t>Организация работы общественных объединений добровольно-пожарной охраны</t>
  </si>
  <si>
    <t>36 2 1018</t>
  </si>
  <si>
    <t>801 2 02 02999 10 0000 151</t>
  </si>
  <si>
    <t>801 2 02 02999 10 6210 151</t>
  </si>
  <si>
    <t>91 5 6215</t>
  </si>
  <si>
    <t>Содействие во внедрении материалов, оборудования, технологий имеющих высокую энергетическую эффективность</t>
  </si>
  <si>
    <t>91 6 6242</t>
  </si>
  <si>
    <t xml:space="preserve">Выделение грантов муниципальным поселениям по итогам оценки эффективности деятельности органов местного самоуправления   </t>
  </si>
  <si>
    <t>94 0 2602</t>
  </si>
  <si>
    <t>Прочие субсидии бюджетам поселений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</si>
  <si>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</si>
  <si>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</si>
  <si>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801 2 18 05010 10 0000 180</t>
  </si>
  <si>
    <t>Доходы бюджетов поселений от возврата бюджетными учреждениями остатков субсидий прошлых лет</t>
  </si>
  <si>
    <t>30 5 7402</t>
  </si>
  <si>
    <t>Акцизы по подакцизным товарам (продукции), производимые на территории Российской Федерации</t>
  </si>
  <si>
    <t>Прочие субсидии бюджетам поселений (грант в виде субсидии по итогам достижения наилучших показателей в финансово-экономической сфере за 2012 год из бюджета Республики Саха (Якутия))</t>
  </si>
  <si>
    <t>27 4 7402</t>
  </si>
  <si>
    <t>801 2 02 02999 10 6242 151</t>
  </si>
  <si>
    <t>Содействие во внедрении материалов, оборудования, технологий, имеющих высокую энергетическую эффективность</t>
  </si>
  <si>
    <t>801 2 02 03024 10 6336 151</t>
  </si>
  <si>
    <t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</si>
  <si>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85 9 6336</t>
  </si>
  <si>
    <t>Субвенция на отдельные государственные полномочия по организации проведения мероприятий по предупреждению и ликвидации болезней животных, их лечению и защите населения от болезней, общих для человека и животных, в части регулирования в численности безнадзорных животных</t>
  </si>
  <si>
    <t>24 3 7402</t>
  </si>
  <si>
    <t>24 2 7402</t>
  </si>
  <si>
    <t>8000000+1720+776500+803500+276500+5000000+5000000</t>
  </si>
  <si>
    <t>Капитальные вложения в объекты государственной (муниципальной) собственности</t>
  </si>
  <si>
    <t>801 2 02 02077 10 6623 151</t>
  </si>
  <si>
    <t>Выделение средств муниципальным образованиям в виде капитальных вложений на обустройство зон индивидуальной жилой застройки и оплата расходов по доставке строительных материалов до арктических и северных улусов Республики Саха (Якутия)</t>
  </si>
  <si>
    <t>68 Б 6623</t>
  </si>
  <si>
    <t>18000000+23639976-2750000-161688+600000+1696500+306833+2730000+1207720+379892+725115</t>
  </si>
  <si>
    <t>2750000+150000+5590600-2885500</t>
  </si>
  <si>
    <t>Освещение площадей 161 688 из раздела 0409 не  входит  в дорожный фонд</t>
  </si>
  <si>
    <t>Приложение 8</t>
  </si>
  <si>
    <t xml:space="preserve">Выделение средств муниципальным образованиям в виде капитальных вложений на обустройство зон индивидуальной жилой застройки и оплата расходов по доставке строительных материалов до арктических и северных улусов Республики Саха (Якутия) </t>
  </si>
  <si>
    <t xml:space="preserve">2015 год  </t>
  </si>
  <si>
    <t>182 1 05 00000 00 0000 000</t>
  </si>
  <si>
    <t>НАЛОГИ НА СОВОКУПНЫЙ ДОХОД</t>
  </si>
  <si>
    <t>182 1 05 03000 01 0000 110</t>
  </si>
  <si>
    <t>Единый сельскохозяйственный налог</t>
  </si>
  <si>
    <t xml:space="preserve">Объем поступления доходов в бюджет МО "Город Мирный" в 2015 году                                            </t>
  </si>
  <si>
    <t>Распределение бюджетных ассигнований по разделам, подразделам, целевым статьям и видам расходов  классификации расходов бюджета МО "Город Мирный" на 2015 год</t>
  </si>
  <si>
    <t xml:space="preserve">2015 год </t>
  </si>
  <si>
    <t>Льготы почетным гражданам</t>
  </si>
  <si>
    <t>99 8 2473</t>
  </si>
  <si>
    <t>22 1 2101</t>
  </si>
  <si>
    <t>Субсидии субъектам малого и среднего предпринимательства на возмещение части затрат, осуществляющим  деятельность в приоритетных сферах деятельности, по уплате процентов по кредитам и займам, полученным в кредитных микрофинансовых организациях, по лизинговым платежам в части доходов лизингодателя</t>
  </si>
  <si>
    <t>32 3 7402</t>
  </si>
  <si>
    <t>29 2 2232</t>
  </si>
  <si>
    <t>Поддержка талантливой молодежи</t>
  </si>
  <si>
    <t>29 2 1018</t>
  </si>
  <si>
    <t>21 2 1009</t>
  </si>
  <si>
    <t>Создание и улучшение материально-технической базы</t>
  </si>
  <si>
    <t>21 2 2054</t>
  </si>
  <si>
    <t>Поддержка и развитие чтения, повышение культурной компетенции людей, формирование их высоких гражданских и духовно - нравственных ориентиров</t>
  </si>
  <si>
    <t>21 2 2057</t>
  </si>
  <si>
    <t>Сохранение культурного, исторического наследия</t>
  </si>
  <si>
    <t>Развитие информационного общества</t>
  </si>
  <si>
    <t>Муниципальные средства массовой информации</t>
  </si>
  <si>
    <t>Развитие теле-, радиовещания и периодической печати</t>
  </si>
  <si>
    <t>31 0 0000</t>
  </si>
  <si>
    <t>31 2 0000</t>
  </si>
  <si>
    <t>31 2 2294</t>
  </si>
  <si>
    <t>Связь и информатика</t>
  </si>
  <si>
    <t>31 3 0000</t>
  </si>
  <si>
    <t>31 3 1018</t>
  </si>
  <si>
    <t>2015 год</t>
  </si>
  <si>
    <t xml:space="preserve">Ведомственная структура расходов бюджета МО "Город Мирный" на 2015 год </t>
  </si>
  <si>
    <t>Объем межбюджетных трансфертов, предоставляемых другим бюджетам бюджетной системы Российской Федерации из бюджета МО "Город Мирный" на 2015 год</t>
  </si>
  <si>
    <t>Объем межбюджетных трансфертов, получаемых из других бюджетов бюджетной системы Российской Федерации в бюджет МО "Город Мирный" на 2015 год</t>
  </si>
  <si>
    <t>Распределение бюджетных ассигнований на реализацию муниципальных целевых программ муниципального образования "Город Мирный"на 2015 год</t>
  </si>
  <si>
    <t>12.</t>
  </si>
  <si>
    <t>Объем бюджетных ассигнований Дорожного фонда МО "Город Мирный" на 2015 год</t>
  </si>
  <si>
    <t xml:space="preserve">Перечень главных администраторов источников  финансирования </t>
  </si>
  <si>
    <t>Код группы, подгруппы, статьи и вида источников</t>
  </si>
  <si>
    <t xml:space="preserve">Наименование </t>
  </si>
  <si>
    <t>01 03 01 00 10 0000 710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</si>
  <si>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</si>
  <si>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 xml:space="preserve"> 01 03 01 00 10 0000 810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</si>
  <si>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</si>
  <si>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 xml:space="preserve"> 01 05 02 01 10 0000 510</t>
  </si>
  <si>
    <t>01 05 02 01 10 0000 610</t>
  </si>
  <si>
    <t>01 06 05 01 10 0000 640</t>
  </si>
  <si>
    <t>Возврат бюджетных кредитов, предоставленных юридическим лицам из бюджетов поселений в валюте Российской Федерации</t>
  </si>
  <si>
    <t>01 06 05 01 10 0000 540</t>
  </si>
  <si>
    <t>Возврат бюджетных кредитов юридическим лицам из бюджетов поселений в валюте Российской Федерации</t>
  </si>
  <si>
    <t>01 06 06 00 10 0000 710</t>
  </si>
  <si>
    <t>Привлечение прочих источников внутреннего финансирования дефицитов бюджетов поселений</t>
  </si>
  <si>
    <t xml:space="preserve"> 01 06 06 00 10 0000 810</t>
  </si>
  <si>
    <t>Погашение обязательств за счет прочих источников внутреннего финансирования дефицитов бюджетов поселений</t>
  </si>
  <si>
    <t>Приложение 11</t>
  </si>
  <si>
    <t>РЕЕСТР</t>
  </si>
  <si>
    <t>Код главы главного распорядителя,главного администратора доходов, главного администратора источников финансирования дефицита</t>
  </si>
  <si>
    <t>Наименование  участника бюджетного процесса</t>
  </si>
  <si>
    <t>Идентификационный номер налогоплат. (ИНН)</t>
  </si>
  <si>
    <t>КОД  участника бюджетного процесса</t>
  </si>
  <si>
    <t>Бюджетные полномочия участника бюджетного процесса</t>
  </si>
  <si>
    <t xml:space="preserve">полное </t>
  </si>
  <si>
    <t>сокращенное</t>
  </si>
  <si>
    <t>главного распорядителя (распорядителя)</t>
  </si>
  <si>
    <t>получателя</t>
  </si>
  <si>
    <t>иного получателя</t>
  </si>
  <si>
    <t>главного администратора доходов</t>
  </si>
  <si>
    <t>администратора доходов</t>
  </si>
  <si>
    <t>главного администратора источнтков финансирования дефицита, осуществляющего операции с источниками внутреннего финансирования дефицита</t>
  </si>
  <si>
    <t>администратора источников финансирования дефицита, осуществляющего операции с источниками внутреннего финансирования дефицита</t>
  </si>
  <si>
    <t>получателя, осуществляющего операции со средствами во временном распоряжении</t>
  </si>
  <si>
    <t>№ лицевого счета</t>
  </si>
  <si>
    <t>1</t>
  </si>
  <si>
    <t>Администрация муниципального образования "Город Мирный" Мирнинского района Республики Саха (Якутия)</t>
  </si>
  <si>
    <t>городская Администрация</t>
  </si>
  <si>
    <t>01826</t>
  </si>
  <si>
    <t>Да</t>
  </si>
  <si>
    <t>Нет</t>
  </si>
  <si>
    <t>03801001826</t>
  </si>
  <si>
    <t>Контрольно-счетная палата муниципального образования "Город Мирный" Мирнинского р-на РС(Я)</t>
  </si>
  <si>
    <t>КСП МО "Город Мирный"</t>
  </si>
  <si>
    <t>02300</t>
  </si>
  <si>
    <t>03801002300</t>
  </si>
  <si>
    <t>Муниципальное учреждение "Мирнинский городской Совет" Мирнинского района Республики Саха (Якутия)</t>
  </si>
  <si>
    <t>МУ "Мирнинский городской Совет"</t>
  </si>
  <si>
    <t>02301</t>
  </si>
  <si>
    <t>03801002301</t>
  </si>
  <si>
    <t>Муниципальное казенное учреждение "Управление жилищно-коммунального хозяйства" муниципального образования "Город Мирный" Мирнинского района Республики Саха (Якутия)</t>
  </si>
  <si>
    <t>МКУ "УЖКХ" МО "Город Мирный"</t>
  </si>
  <si>
    <t xml:space="preserve"> ГЛАВНЫХ РАСПОРЯДИТЕЛЕЙ, РАСПОРЯДИТЕЛЕЙ И ПОЛУЧАТЕЛЕЙ СРЕДСТВ МЕСТНОГО БЮДЖЕТА, ГЛАВНЫХ АДМИНИСТРАТОРОВ И АДМИНИСТРАТОРОВ ДОХОДОВ МЕСТНОГО БЮДЖЕТА , ГЛАВНЫХ АДМИНИСТРАТОРОВ И АДМИНИСТРАТОРОВ ИСТОЧНИКОВ ФИНАНСИРОВАНИЯ ДЕФИЦИТА МЕСТНОГО БЮДЖЕТА МО "ГОРОД МИРНЫЙ" НА 2015 год </t>
  </si>
  <si>
    <t>№ __-     от __.12.14 г.</t>
  </si>
  <si>
    <t>№  -      от __.12.14 г.</t>
  </si>
  <si>
    <t xml:space="preserve">Объем бюджетных ассигнований, направляемых на исполнение публичных нормативных обязательств МО "Город Мирный" на 2015 год </t>
  </si>
  <si>
    <t>Источники финансирования дефицита бюджета МО "Город Мирный" на 2015 год</t>
  </si>
  <si>
    <t>03773</t>
  </si>
  <si>
    <t>03801003773</t>
  </si>
  <si>
    <t>Получение кредитов от кредитных организаций бюджетами поселений в валюте Российской Федерации</t>
  </si>
  <si>
    <t>01 02 00 00 10 0000 710</t>
  </si>
  <si>
    <t>Погашение бюджетами поселений кредитов от кредитных организаций в валюте Российской Федерации</t>
  </si>
  <si>
    <t>01 02 00 00 10 0000 810</t>
  </si>
  <si>
    <t>Приложение 9</t>
  </si>
  <si>
    <t>Приложение 10</t>
  </si>
  <si>
    <t>Приложение 12</t>
  </si>
  <si>
    <t>№  -      от _.12.14 г.</t>
  </si>
  <si>
    <t>дефицита бюджета МО "Город Мирный" на 2015 год</t>
  </si>
  <si>
    <t>МЦП «Информационный муниципалитет» г. Мирного Мирнинского района Республики Саха (Якутия) на 2015 - 2019 годы</t>
  </si>
  <si>
    <t xml:space="preserve"> Развитие муниципальной службы  (МЦП  "Развитие кадрового потенциала МО "Город Мирный" Мирнинского района РС (Я) на 2015-2017 годы" )</t>
  </si>
  <si>
    <t>Развитие предпринимательства и туризма (МЦП "Развитие малого и среднего предпринимательства в МО "Город Мирный" на 2015-2019 годы")</t>
  </si>
  <si>
    <t xml:space="preserve"> Развитие муниципальной службы  (МЦП "Развитие кадрового потенциала МО "Город Мирный" Мирнинского района РС (Я) на 2015-2017 годы"  )</t>
  </si>
  <si>
    <t xml:space="preserve">МЦП "Развитие кадрового потенциала МО "Город Мирный" Мирнинского района РС (Я) на 2015-2017 годы" </t>
  </si>
  <si>
    <t>МЦП "Развитие малого и среднего предпринимательства в МО "Город Мирный" на 2015-2019 годы"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</si>
</sst>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?_р_._-;_-@_-"/>
    <numFmt numFmtId="173" formatCode="#,##0.0"/>
    <numFmt numFmtId="174" formatCode="#,##0.00_р_."/>
    <numFmt numFmtId="175" formatCode="0.0"/>
    <numFmt numFmtId="176" formatCode="#,##0.0_ ;\ "/>
    <numFmt numFmtId="177" formatCode="0.000"/>
    <numFmt numFmtId="178" formatCode="#,##0.000"/>
    <numFmt numFmtId="179" formatCode="0.00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_(* #,##0.000_);_(* \(#,##0.000\);_(* &quot;-&quot;??_);_(@_)"/>
    <numFmt numFmtId="190" formatCode="#,##0_ ;\-#,##0\ "/>
    <numFmt numFmtId="191" formatCode="_-* #,##0.000_р_._-;\-* #,##0.000_р_._-;_-* &quot;-&quot;???_р_._-;_-@_-"/>
    <numFmt numFmtId="192" formatCode="_-* #,##0.00_р_._-;\-* #,##0.00_р_._-;_-* &quot;-&quot;???_р_._-;_-@_-"/>
    <numFmt numFmtId="193" formatCode="#,##0.00&quot;р.&quot;"/>
    <numFmt numFmtId="194" formatCode="[$-FC19]d\ mmmm\ yyyy\ &quot;г.&quot;"/>
    <numFmt numFmtId="195" formatCode="_(* #,##0.0_);_(* \(#,##0.0\);_(* &quot;-&quot;??_);_(@_)"/>
    <numFmt numFmtId="196" formatCode="_(* #,##0_);_(* \(#,##0\);_(* &quot;-&quot;??_);_(@_)"/>
    <numFmt numFmtId="197" formatCode="_-* #,##0_р_._-;\-* #,##0_р_._-;_-* &quot;-&quot;??_р_._-;_-@_-"/>
    <numFmt numFmtId="198" formatCode="_-* #,##0.00[$р.-419]_-;\-* #,##0.00[$р.-419]_-;_-* &quot;-&quot;??[$р.-419]_-;_-@_-"/>
    <numFmt numFmtId="199" formatCode="#,##0_р_."/>
    <numFmt numFmtId="200" formatCode="#,##0.0_р_.;[Red]\-#,##0.0_р_."/>
    <numFmt numFmtId="201" formatCode="#,##0.00_ ;\-#,##0.00\ "/>
    <numFmt numFmtId="202" formatCode="#,##0.000_ ;\-#,##0.000\ "/>
    <numFmt numFmtId="203" formatCode="#,##0.0_ ;\-#,##0.0\ "/>
    <numFmt numFmtId="204" formatCode="_-* #,##0.0_р_._-;\-* #,##0.0_р_._-;_-* &quot;-&quot;?_р_._-;_-@_-"/>
    <numFmt numFmtId="205" formatCode="[$-419]d\ mmm;@"/>
  </numFmts>
  <fonts count="76">
    <font>
      <sz val="10"/>
      <name val="Arial"/>
      <family val="0"/>
    </font>
    <font>
      <sz val="10"/>
      <name val="Arial Cyr"/>
      <family val="0"/>
    </font>
    <font>
      <i/>
      <sz val="10"/>
      <name val="Arial Cyr"/>
      <family val="0"/>
    </font>
    <font>
      <b/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0"/>
    </font>
    <font>
      <b/>
      <i/>
      <sz val="12"/>
      <name val="Arial Cyr"/>
      <family val="0"/>
    </font>
    <font>
      <sz val="9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u val="single"/>
      <sz val="12"/>
      <name val="Times New Roman"/>
      <family val="1"/>
    </font>
    <font>
      <b/>
      <u val="single"/>
      <sz val="11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MS Sans Serif"/>
      <family val="2"/>
    </font>
    <font>
      <sz val="12"/>
      <name val="Arial"/>
      <family val="2"/>
    </font>
    <font>
      <i/>
      <sz val="9"/>
      <name val="Arial"/>
      <family val="2"/>
    </font>
    <font>
      <b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rgb="FF000000"/>
      <name val="Times New Roman"/>
      <family val="1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33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7" fillId="0" borderId="1">
      <alignment horizontal="left" vertical="center" wrapText="1"/>
      <protection/>
    </xf>
    <xf numFmtId="0" fontId="16" fillId="0" borderId="1">
      <alignment horizontal="left" vertical="center" wrapText="1" indent="1"/>
      <protection/>
    </xf>
    <xf numFmtId="0" fontId="58" fillId="26" borderId="2" applyNumberFormat="0" applyAlignment="0" applyProtection="0"/>
    <xf numFmtId="0" fontId="59" fillId="27" borderId="3" applyNumberFormat="0" applyAlignment="0" applyProtection="0"/>
    <xf numFmtId="0" fontId="60" fillId="27" borderId="2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7" applyNumberFormat="0" applyFill="0" applyAlignment="0" applyProtection="0"/>
    <xf numFmtId="0" fontId="65" fillId="28" borderId="8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0" fillId="0" borderId="0">
      <alignment/>
      <protection/>
    </xf>
    <xf numFmtId="0" fontId="0" fillId="30" borderId="0">
      <alignment/>
      <protection/>
    </xf>
    <xf numFmtId="0" fontId="0" fillId="30" borderId="0">
      <alignment/>
      <protection/>
    </xf>
    <xf numFmtId="0" fontId="5" fillId="0" borderId="0" applyNumberFormat="0" applyFill="0" applyBorder="0" applyAlignment="0" applyProtection="0"/>
    <xf numFmtId="0" fontId="68" fillId="31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56" fillId="32" borderId="9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0" fillId="0" borderId="10" applyNumberFormat="0" applyFill="0" applyAlignment="0" applyProtection="0"/>
    <xf numFmtId="0" fontId="32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56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2" fillId="33" borderId="0" applyNumberFormat="0" applyBorder="0" applyAlignment="0" applyProtection="0"/>
  </cellStyleXfs>
  <cellXfs count="472">
    <xf numFmtId="0" fontId="0" fillId="0" borderId="0" xfId="0" applyAlignment="1">
      <alignment/>
    </xf>
    <xf numFmtId="0" fontId="6" fillId="0" borderId="0" xfId="0" applyFont="1" applyFill="1" applyAlignment="1">
      <alignment/>
    </xf>
    <xf numFmtId="49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3" fontId="8" fillId="0" borderId="0" xfId="0" applyNumberFormat="1" applyFont="1" applyFill="1" applyAlignment="1">
      <alignment horizontal="right" wrapText="1"/>
    </xf>
    <xf numFmtId="0" fontId="9" fillId="0" borderId="11" xfId="0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3" fontId="9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49" fontId="9" fillId="0" borderId="11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8" fillId="0" borderId="11" xfId="0" applyFont="1" applyFill="1" applyBorder="1" applyAlignment="1">
      <alignment wrapText="1"/>
    </xf>
    <xf numFmtId="49" fontId="2" fillId="0" borderId="0" xfId="0" applyNumberFormat="1" applyFont="1" applyAlignment="1" quotePrefix="1">
      <alignment wrapText="1"/>
    </xf>
    <xf numFmtId="0" fontId="2" fillId="0" borderId="0" xfId="0" applyNumberFormat="1" applyFont="1" applyAlignment="1" quotePrefix="1">
      <alignment vertical="center" wrapText="1"/>
    </xf>
    <xf numFmtId="0" fontId="0" fillId="0" borderId="0" xfId="0" applyFont="1" applyAlignment="1">
      <alignment horizontal="right"/>
    </xf>
    <xf numFmtId="0" fontId="9" fillId="34" borderId="11" xfId="0" applyFont="1" applyFill="1" applyBorder="1" applyAlignment="1">
      <alignment vertical="center" wrapText="1"/>
    </xf>
    <xf numFmtId="49" fontId="9" fillId="34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vertical="center" wrapText="1"/>
    </xf>
    <xf numFmtId="49" fontId="15" fillId="0" borderId="11" xfId="0" applyNumberFormat="1" applyFont="1" applyFill="1" applyBorder="1" applyAlignment="1">
      <alignment horizontal="center"/>
    </xf>
    <xf numFmtId="0" fontId="9" fillId="34" borderId="11" xfId="0" applyFont="1" applyFill="1" applyBorder="1" applyAlignment="1">
      <alignment wrapText="1"/>
    </xf>
    <xf numFmtId="0" fontId="9" fillId="34" borderId="11" xfId="0" applyFont="1" applyFill="1" applyBorder="1" applyAlignment="1">
      <alignment/>
    </xf>
    <xf numFmtId="0" fontId="9" fillId="35" borderId="11" xfId="0" applyFont="1" applyFill="1" applyBorder="1" applyAlignment="1">
      <alignment vertical="center" wrapText="1"/>
    </xf>
    <xf numFmtId="49" fontId="9" fillId="35" borderId="11" xfId="0" applyNumberFormat="1" applyFont="1" applyFill="1" applyBorder="1" applyAlignment="1">
      <alignment horizontal="center"/>
    </xf>
    <xf numFmtId="1" fontId="9" fillId="35" borderId="11" xfId="0" applyNumberFormat="1" applyFont="1" applyFill="1" applyBorder="1" applyAlignment="1">
      <alignment wrapText="1"/>
    </xf>
    <xf numFmtId="0" fontId="9" fillId="35" borderId="11" xfId="0" applyFont="1" applyFill="1" applyBorder="1" applyAlignment="1">
      <alignment wrapText="1"/>
    </xf>
    <xf numFmtId="49" fontId="7" fillId="34" borderId="11" xfId="0" applyNumberFormat="1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 vertical="center" wrapText="1"/>
    </xf>
    <xf numFmtId="49" fontId="3" fillId="34" borderId="11" xfId="0" applyNumberFormat="1" applyFont="1" applyFill="1" applyBorder="1" applyAlignment="1">
      <alignment horizontal="center" vertical="center" wrapText="1"/>
    </xf>
    <xf numFmtId="3" fontId="3" fillId="34" borderId="11" xfId="0" applyNumberFormat="1" applyFont="1" applyFill="1" applyBorder="1" applyAlignment="1">
      <alignment horizontal="center" vertical="center" wrapText="1"/>
    </xf>
    <xf numFmtId="49" fontId="3" fillId="36" borderId="11" xfId="0" applyNumberFormat="1" applyFont="1" applyFill="1" applyBorder="1" applyAlignment="1">
      <alignment/>
    </xf>
    <xf numFmtId="49" fontId="17" fillId="36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right"/>
    </xf>
    <xf numFmtId="49" fontId="10" fillId="35" borderId="11" xfId="0" applyNumberFormat="1" applyFont="1" applyFill="1" applyBorder="1" applyAlignment="1">
      <alignment horizontal="center"/>
    </xf>
    <xf numFmtId="0" fontId="8" fillId="37" borderId="11" xfId="0" applyFont="1" applyFill="1" applyBorder="1" applyAlignment="1">
      <alignment wrapText="1"/>
    </xf>
    <xf numFmtId="49" fontId="14" fillId="0" borderId="1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9" fillId="35" borderId="12" xfId="0" applyNumberFormat="1" applyFont="1" applyFill="1" applyBorder="1" applyAlignment="1">
      <alignment horizontal="center"/>
    </xf>
    <xf numFmtId="49" fontId="9" fillId="34" borderId="12" xfId="0" applyNumberFormat="1" applyFont="1" applyFill="1" applyBorder="1" applyAlignment="1">
      <alignment horizontal="center"/>
    </xf>
    <xf numFmtId="49" fontId="15" fillId="0" borderId="12" xfId="0" applyNumberFormat="1" applyFont="1" applyFill="1" applyBorder="1" applyAlignment="1">
      <alignment horizontal="center"/>
    </xf>
    <xf numFmtId="49" fontId="10" fillId="35" borderId="12" xfId="0" applyNumberFormat="1" applyFont="1" applyFill="1" applyBorder="1" applyAlignment="1">
      <alignment horizontal="center"/>
    </xf>
    <xf numFmtId="49" fontId="7" fillId="0" borderId="0" xfId="0" applyNumberFormat="1" applyFont="1" applyFill="1" applyAlignment="1">
      <alignment/>
    </xf>
    <xf numFmtId="49" fontId="9" fillId="0" borderId="11" xfId="0" applyNumberFormat="1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49" fontId="7" fillId="34" borderId="12" xfId="0" applyNumberFormat="1" applyFont="1" applyFill="1" applyBorder="1" applyAlignment="1">
      <alignment horizontal="center"/>
    </xf>
    <xf numFmtId="49" fontId="7" fillId="35" borderId="12" xfId="0" applyNumberFormat="1" applyFont="1" applyFill="1" applyBorder="1" applyAlignment="1">
      <alignment horizontal="center"/>
    </xf>
    <xf numFmtId="49" fontId="7" fillId="35" borderId="11" xfId="0" applyNumberFormat="1" applyFont="1" applyFill="1" applyBorder="1" applyAlignment="1">
      <alignment horizontal="center"/>
    </xf>
    <xf numFmtId="2" fontId="9" fillId="35" borderId="11" xfId="0" applyNumberFormat="1" applyFont="1" applyFill="1" applyBorder="1" applyAlignment="1">
      <alignment wrapText="1"/>
    </xf>
    <xf numFmtId="0" fontId="9" fillId="35" borderId="11" xfId="0" applyFont="1" applyFill="1" applyBorder="1" applyAlignment="1">
      <alignment/>
    </xf>
    <xf numFmtId="1" fontId="9" fillId="35" borderId="11" xfId="0" applyNumberFormat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/>
    </xf>
    <xf numFmtId="49" fontId="15" fillId="0" borderId="12" xfId="0" applyNumberFormat="1" applyFont="1" applyBorder="1" applyAlignment="1">
      <alignment horizontal="center"/>
    </xf>
    <xf numFmtId="49" fontId="3" fillId="36" borderId="11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3" fontId="18" fillId="0" borderId="0" xfId="0" applyNumberFormat="1" applyFont="1" applyFill="1" applyAlignment="1">
      <alignment horizontal="right"/>
    </xf>
    <xf numFmtId="2" fontId="19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/>
    </xf>
    <xf numFmtId="0" fontId="7" fillId="0" borderId="11" xfId="0" applyFont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/>
    </xf>
    <xf numFmtId="0" fontId="22" fillId="0" borderId="0" xfId="0" applyFont="1" applyFill="1" applyBorder="1" applyAlignment="1">
      <alignment wrapText="1"/>
    </xf>
    <xf numFmtId="0" fontId="23" fillId="0" borderId="11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left" vertical="center" wrapText="1"/>
    </xf>
    <xf numFmtId="3" fontId="19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2" fontId="26" fillId="0" borderId="11" xfId="0" applyNumberFormat="1" applyFont="1" applyBorder="1" applyAlignment="1">
      <alignment horizontal="center" vertical="center" wrapText="1"/>
    </xf>
    <xf numFmtId="0" fontId="26" fillId="0" borderId="11" xfId="0" applyNumberFormat="1" applyFont="1" applyBorder="1" applyAlignment="1">
      <alignment horizontal="left" vertical="center" wrapText="1"/>
    </xf>
    <xf numFmtId="0" fontId="18" fillId="0" borderId="0" xfId="0" applyFont="1" applyAlignment="1">
      <alignment/>
    </xf>
    <xf numFmtId="0" fontId="0" fillId="0" borderId="0" xfId="0" applyAlignment="1">
      <alignment horizontal="right"/>
    </xf>
    <xf numFmtId="0" fontId="18" fillId="0" borderId="11" xfId="0" applyFont="1" applyBorder="1" applyAlignment="1">
      <alignment vertical="center" wrapText="1"/>
    </xf>
    <xf numFmtId="0" fontId="9" fillId="0" borderId="11" xfId="0" applyFont="1" applyBorder="1" applyAlignment="1">
      <alignment vertical="center" wrapText="1"/>
    </xf>
    <xf numFmtId="4" fontId="9" fillId="0" borderId="11" xfId="0" applyNumberFormat="1" applyFont="1" applyBorder="1" applyAlignment="1">
      <alignment vertical="center" wrapText="1"/>
    </xf>
    <xf numFmtId="0" fontId="19" fillId="0" borderId="11" xfId="0" applyNumberFormat="1" applyFont="1" applyBorder="1" applyAlignment="1">
      <alignment horizontal="center" vertical="center" wrapText="1"/>
    </xf>
    <xf numFmtId="49" fontId="19" fillId="0" borderId="11" xfId="0" applyNumberFormat="1" applyFont="1" applyBorder="1" applyAlignment="1">
      <alignment horizontal="center"/>
    </xf>
    <xf numFmtId="3" fontId="19" fillId="0" borderId="11" xfId="0" applyNumberFormat="1" applyFont="1" applyBorder="1" applyAlignment="1">
      <alignment horizontal="center"/>
    </xf>
    <xf numFmtId="49" fontId="9" fillId="38" borderId="11" xfId="0" applyNumberFormat="1" applyFont="1" applyFill="1" applyBorder="1" applyAlignment="1">
      <alignment horizontal="center"/>
    </xf>
    <xf numFmtId="49" fontId="9" fillId="38" borderId="12" xfId="0" applyNumberFormat="1" applyFont="1" applyFill="1" applyBorder="1" applyAlignment="1">
      <alignment horizontal="center"/>
    </xf>
    <xf numFmtId="49" fontId="15" fillId="38" borderId="12" xfId="0" applyNumberFormat="1" applyFont="1" applyFill="1" applyBorder="1" applyAlignment="1">
      <alignment horizontal="center"/>
    </xf>
    <xf numFmtId="49" fontId="8" fillId="38" borderId="12" xfId="0" applyNumberFormat="1" applyFont="1" applyFill="1" applyBorder="1" applyAlignment="1">
      <alignment horizontal="center"/>
    </xf>
    <xf numFmtId="49" fontId="10" fillId="38" borderId="12" xfId="0" applyNumberFormat="1" applyFont="1" applyFill="1" applyBorder="1" applyAlignment="1">
      <alignment horizontal="center"/>
    </xf>
    <xf numFmtId="49" fontId="14" fillId="38" borderId="11" xfId="0" applyNumberFormat="1" applyFont="1" applyFill="1" applyBorder="1" applyAlignment="1">
      <alignment horizontal="center"/>
    </xf>
    <xf numFmtId="0" fontId="8" fillId="38" borderId="11" xfId="0" applyFont="1" applyFill="1" applyBorder="1" applyAlignment="1">
      <alignment wrapText="1"/>
    </xf>
    <xf numFmtId="49" fontId="8" fillId="38" borderId="11" xfId="0" applyNumberFormat="1" applyFont="1" applyFill="1" applyBorder="1" applyAlignment="1">
      <alignment horizontal="center"/>
    </xf>
    <xf numFmtId="0" fontId="9" fillId="38" borderId="11" xfId="0" applyFont="1" applyFill="1" applyBorder="1" applyAlignment="1">
      <alignment/>
    </xf>
    <xf numFmtId="49" fontId="8" fillId="37" borderId="11" xfId="61" applyNumberFormat="1" applyFont="1" applyFill="1" applyBorder="1" applyAlignment="1">
      <alignment horizontal="center"/>
      <protection/>
    </xf>
    <xf numFmtId="2" fontId="16" fillId="0" borderId="12" xfId="0" applyNumberFormat="1" applyFont="1" applyFill="1" applyBorder="1" applyAlignment="1">
      <alignment horizontal="center"/>
    </xf>
    <xf numFmtId="49" fontId="16" fillId="0" borderId="12" xfId="0" applyNumberFormat="1" applyFont="1" applyFill="1" applyBorder="1" applyAlignment="1">
      <alignment horizontal="center"/>
    </xf>
    <xf numFmtId="49" fontId="9" fillId="39" borderId="11" xfId="0" applyNumberFormat="1" applyFont="1" applyFill="1" applyBorder="1" applyAlignment="1">
      <alignment horizontal="center"/>
    </xf>
    <xf numFmtId="49" fontId="9" fillId="39" borderId="12" xfId="0" applyNumberFormat="1" applyFont="1" applyFill="1" applyBorder="1" applyAlignment="1">
      <alignment horizontal="center"/>
    </xf>
    <xf numFmtId="0" fontId="9" fillId="39" borderId="11" xfId="0" applyFont="1" applyFill="1" applyBorder="1" applyAlignment="1">
      <alignment wrapText="1"/>
    </xf>
    <xf numFmtId="49" fontId="10" fillId="39" borderId="11" xfId="0" applyNumberFormat="1" applyFont="1" applyFill="1" applyBorder="1" applyAlignment="1">
      <alignment horizontal="center"/>
    </xf>
    <xf numFmtId="49" fontId="10" fillId="39" borderId="12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9" fillId="0" borderId="13" xfId="0" applyFont="1" applyBorder="1" applyAlignment="1">
      <alignment horizontal="left" vertical="top" wrapText="1"/>
    </xf>
    <xf numFmtId="0" fontId="0" fillId="38" borderId="0" xfId="0" applyFill="1" applyAlignment="1">
      <alignment/>
    </xf>
    <xf numFmtId="43" fontId="7" fillId="0" borderId="11" xfId="82" applyNumberFormat="1" applyFont="1" applyBorder="1" applyAlignment="1">
      <alignment horizontal="center" vertical="center"/>
    </xf>
    <xf numFmtId="0" fontId="3" fillId="40" borderId="11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4" fontId="9" fillId="0" borderId="11" xfId="0" applyNumberFormat="1" applyFont="1" applyFill="1" applyBorder="1" applyAlignment="1">
      <alignment horizontal="right" vertical="center"/>
    </xf>
    <xf numFmtId="49" fontId="7" fillId="38" borderId="12" xfId="0" applyNumberFormat="1" applyFont="1" applyFill="1" applyBorder="1" applyAlignment="1">
      <alignment horizontal="center"/>
    </xf>
    <xf numFmtId="0" fontId="19" fillId="38" borderId="11" xfId="61" applyFont="1" applyFill="1" applyBorder="1" applyAlignment="1">
      <alignment vertical="center" wrapText="1"/>
      <protection/>
    </xf>
    <xf numFmtId="49" fontId="19" fillId="38" borderId="11" xfId="61" applyNumberFormat="1" applyFont="1" applyFill="1" applyBorder="1" applyAlignment="1">
      <alignment horizontal="center"/>
      <protection/>
    </xf>
    <xf numFmtId="49" fontId="28" fillId="37" borderId="11" xfId="61" applyNumberFormat="1" applyFont="1" applyFill="1" applyBorder="1" applyAlignment="1">
      <alignment horizontal="center"/>
      <protection/>
    </xf>
    <xf numFmtId="49" fontId="18" fillId="37" borderId="11" xfId="61" applyNumberFormat="1" applyFont="1" applyFill="1" applyBorder="1" applyAlignment="1">
      <alignment horizontal="center"/>
      <protection/>
    </xf>
    <xf numFmtId="49" fontId="28" fillId="38" borderId="11" xfId="61" applyNumberFormat="1" applyFont="1" applyFill="1" applyBorder="1" applyAlignment="1">
      <alignment horizontal="center"/>
      <protection/>
    </xf>
    <xf numFmtId="49" fontId="18" fillId="38" borderId="11" xfId="61" applyNumberFormat="1" applyFont="1" applyFill="1" applyBorder="1" applyAlignment="1">
      <alignment horizontal="center"/>
      <protection/>
    </xf>
    <xf numFmtId="49" fontId="18" fillId="0" borderId="12" xfId="0" applyNumberFormat="1" applyFont="1" applyFill="1" applyBorder="1" applyAlignment="1">
      <alignment horizontal="center"/>
    </xf>
    <xf numFmtId="49" fontId="28" fillId="38" borderId="12" xfId="0" applyNumberFormat="1" applyFont="1" applyFill="1" applyBorder="1" applyAlignment="1">
      <alignment horizontal="center"/>
    </xf>
    <xf numFmtId="49" fontId="18" fillId="38" borderId="12" xfId="0" applyNumberFormat="1" applyFont="1" applyFill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49" fontId="14" fillId="38" borderId="12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0" fontId="14" fillId="38" borderId="11" xfId="61" applyFont="1" applyFill="1" applyBorder="1" applyAlignment="1">
      <alignment vertical="center" wrapText="1"/>
      <protection/>
    </xf>
    <xf numFmtId="49" fontId="16" fillId="38" borderId="12" xfId="0" applyNumberFormat="1" applyFont="1" applyFill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19" fillId="0" borderId="11" xfId="65" applyFont="1" applyFill="1" applyBorder="1" applyAlignment="1">
      <alignment horizontal="center" vertical="center" wrapText="1"/>
      <protection/>
    </xf>
    <xf numFmtId="3" fontId="19" fillId="0" borderId="11" xfId="65" applyNumberFormat="1" applyFont="1" applyFill="1" applyBorder="1" applyAlignment="1">
      <alignment horizontal="left" vertical="center" wrapText="1"/>
      <protection/>
    </xf>
    <xf numFmtId="0" fontId="26" fillId="0" borderId="11" xfId="65" applyFont="1" applyFill="1" applyBorder="1" applyAlignment="1">
      <alignment horizontal="center" vertical="center"/>
      <protection/>
    </xf>
    <xf numFmtId="3" fontId="26" fillId="0" borderId="11" xfId="65" applyNumberFormat="1" applyFont="1" applyFill="1" applyBorder="1" applyAlignment="1">
      <alignment horizontal="left" vertical="center" wrapText="1"/>
      <protection/>
    </xf>
    <xf numFmtId="0" fontId="26" fillId="0" borderId="11" xfId="65" applyFont="1" applyFill="1" applyBorder="1" applyAlignment="1">
      <alignment horizontal="left" vertical="center" wrapText="1"/>
      <protection/>
    </xf>
    <xf numFmtId="0" fontId="13" fillId="0" borderId="11" xfId="0" applyFont="1" applyFill="1" applyBorder="1" applyAlignment="1">
      <alignment horizontal="right" vertical="center"/>
    </xf>
    <xf numFmtId="3" fontId="14" fillId="0" borderId="11" xfId="65" applyNumberFormat="1" applyFont="1" applyFill="1" applyBorder="1" applyAlignment="1">
      <alignment horizontal="left" vertical="center" wrapText="1"/>
      <protection/>
    </xf>
    <xf numFmtId="0" fontId="26" fillId="0" borderId="11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vertical="top" wrapText="1"/>
    </xf>
    <xf numFmtId="0" fontId="27" fillId="0" borderId="11" xfId="0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vertical="top" wrapText="1"/>
    </xf>
    <xf numFmtId="0" fontId="23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3" fontId="14" fillId="0" borderId="11" xfId="0" applyNumberFormat="1" applyFont="1" applyFill="1" applyBorder="1" applyAlignment="1">
      <alignment horizontal="center" vertical="center" wrapText="1"/>
    </xf>
    <xf numFmtId="4" fontId="9" fillId="0" borderId="11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9" fillId="38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9" fillId="35" borderId="11" xfId="0" applyNumberFormat="1" applyFont="1" applyFill="1" applyBorder="1" applyAlignment="1">
      <alignment/>
    </xf>
    <xf numFmtId="4" fontId="9" fillId="38" borderId="11" xfId="0" applyNumberFormat="1" applyFont="1" applyFill="1" applyBorder="1" applyAlignment="1">
      <alignment/>
    </xf>
    <xf numFmtId="4" fontId="15" fillId="0" borderId="11" xfId="0" applyNumberFormat="1" applyFont="1" applyFill="1" applyBorder="1" applyAlignment="1">
      <alignment/>
    </xf>
    <xf numFmtId="4" fontId="8" fillId="0" borderId="11" xfId="0" applyNumberFormat="1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4" fontId="8" fillId="38" borderId="11" xfId="0" applyNumberFormat="1" applyFont="1" applyFill="1" applyBorder="1" applyAlignment="1">
      <alignment/>
    </xf>
    <xf numFmtId="4" fontId="14" fillId="38" borderId="11" xfId="0" applyNumberFormat="1" applyFont="1" applyFill="1" applyBorder="1" applyAlignment="1">
      <alignment/>
    </xf>
    <xf numFmtId="4" fontId="18" fillId="0" borderId="11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4" fontId="28" fillId="38" borderId="11" xfId="0" applyNumberFormat="1" applyFont="1" applyFill="1" applyBorder="1" applyAlignment="1">
      <alignment/>
    </xf>
    <xf numFmtId="4" fontId="9" fillId="34" borderId="11" xfId="0" applyNumberFormat="1" applyFont="1" applyFill="1" applyBorder="1" applyAlignment="1">
      <alignment/>
    </xf>
    <xf numFmtId="4" fontId="9" fillId="39" borderId="11" xfId="0" applyNumberFormat="1" applyFont="1" applyFill="1" applyBorder="1" applyAlignment="1">
      <alignment/>
    </xf>
    <xf numFmtId="4" fontId="15" fillId="38" borderId="11" xfId="0" applyNumberFormat="1" applyFont="1" applyFill="1" applyBorder="1" applyAlignment="1">
      <alignment/>
    </xf>
    <xf numFmtId="3" fontId="3" fillId="38" borderId="11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15" fillId="38" borderId="11" xfId="0" applyNumberFormat="1" applyFont="1" applyFill="1" applyBorder="1" applyAlignment="1">
      <alignment/>
    </xf>
    <xf numFmtId="4" fontId="14" fillId="38" borderId="11" xfId="0" applyNumberFormat="1" applyFont="1" applyFill="1" applyBorder="1" applyAlignment="1">
      <alignment/>
    </xf>
    <xf numFmtId="4" fontId="9" fillId="0" borderId="11" xfId="0" applyNumberFormat="1" applyFont="1" applyFill="1" applyBorder="1" applyAlignment="1">
      <alignment/>
    </xf>
    <xf numFmtId="4" fontId="14" fillId="38" borderId="11" xfId="0" applyNumberFormat="1" applyFont="1" applyFill="1" applyBorder="1" applyAlignment="1">
      <alignment/>
    </xf>
    <xf numFmtId="0" fontId="15" fillId="0" borderId="11" xfId="0" applyFont="1" applyFill="1" applyBorder="1" applyAlignment="1">
      <alignment vertical="center" wrapText="1"/>
    </xf>
    <xf numFmtId="49" fontId="15" fillId="37" borderId="11" xfId="61" applyNumberFormat="1" applyFont="1" applyFill="1" applyBorder="1" applyAlignment="1">
      <alignment horizontal="center"/>
      <protection/>
    </xf>
    <xf numFmtId="49" fontId="14" fillId="38" borderId="11" xfId="61" applyNumberFormat="1" applyFont="1" applyFill="1" applyBorder="1" applyAlignment="1">
      <alignment horizontal="center"/>
      <protection/>
    </xf>
    <xf numFmtId="0" fontId="28" fillId="0" borderId="11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4" fontId="19" fillId="0" borderId="11" xfId="0" applyNumberFormat="1" applyFont="1" applyFill="1" applyBorder="1" applyAlignment="1">
      <alignment/>
    </xf>
    <xf numFmtId="4" fontId="28" fillId="0" borderId="11" xfId="0" applyNumberFormat="1" applyFont="1" applyFill="1" applyBorder="1" applyAlignment="1">
      <alignment/>
    </xf>
    <xf numFmtId="49" fontId="9" fillId="0" borderId="12" xfId="0" applyNumberFormat="1" applyFont="1" applyFill="1" applyBorder="1" applyAlignment="1">
      <alignment horizontal="center"/>
    </xf>
    <xf numFmtId="4" fontId="14" fillId="0" borderId="11" xfId="0" applyNumberFormat="1" applyFont="1" applyFill="1" applyBorder="1" applyAlignment="1">
      <alignment/>
    </xf>
    <xf numFmtId="4" fontId="7" fillId="0" borderId="11" xfId="0" applyNumberFormat="1" applyFont="1" applyFill="1" applyBorder="1" applyAlignment="1">
      <alignment horizontal="right" vertical="center" wrapText="1"/>
    </xf>
    <xf numFmtId="49" fontId="8" fillId="38" borderId="11" xfId="61" applyNumberFormat="1" applyFont="1" applyFill="1" applyBorder="1" applyAlignment="1">
      <alignment horizontal="center"/>
      <protection/>
    </xf>
    <xf numFmtId="4" fontId="18" fillId="38" borderId="11" xfId="0" applyNumberFormat="1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14" fillId="0" borderId="11" xfId="0" applyFont="1" applyFill="1" applyBorder="1" applyAlignment="1">
      <alignment wrapText="1"/>
    </xf>
    <xf numFmtId="0" fontId="14" fillId="37" borderId="11" xfId="0" applyFont="1" applyFill="1" applyBorder="1" applyAlignment="1">
      <alignment wrapText="1"/>
    </xf>
    <xf numFmtId="49" fontId="15" fillId="38" borderId="11" xfId="61" applyNumberFormat="1" applyFont="1" applyFill="1" applyBorder="1" applyAlignment="1">
      <alignment horizontal="center"/>
      <protection/>
    </xf>
    <xf numFmtId="0" fontId="8" fillId="0" borderId="11" xfId="0" applyFont="1" applyFill="1" applyBorder="1" applyAlignment="1">
      <alignment horizontal="left" wrapText="1" readingOrder="1"/>
    </xf>
    <xf numFmtId="49" fontId="8" fillId="0" borderId="12" xfId="0" applyNumberFormat="1" applyFont="1" applyBorder="1" applyAlignment="1">
      <alignment horizontal="center"/>
    </xf>
    <xf numFmtId="4" fontId="8" fillId="38" borderId="11" xfId="0" applyNumberFormat="1" applyFont="1" applyFill="1" applyBorder="1" applyAlignment="1">
      <alignment/>
    </xf>
    <xf numFmtId="49" fontId="20" fillId="37" borderId="11" xfId="61" applyNumberFormat="1" applyFont="1" applyFill="1" applyBorder="1" applyAlignment="1">
      <alignment horizontal="center"/>
      <protection/>
    </xf>
    <xf numFmtId="49" fontId="9" fillId="37" borderId="11" xfId="61" applyNumberFormat="1" applyFont="1" applyFill="1" applyBorder="1" applyAlignment="1">
      <alignment horizontal="center"/>
      <protection/>
    </xf>
    <xf numFmtId="49" fontId="9" fillId="38" borderId="11" xfId="61" applyNumberFormat="1" applyFont="1" applyFill="1" applyBorder="1" applyAlignment="1">
      <alignment horizontal="center"/>
      <protection/>
    </xf>
    <xf numFmtId="49" fontId="7" fillId="0" borderId="12" xfId="0" applyNumberFormat="1" applyFont="1" applyFill="1" applyBorder="1" applyAlignment="1">
      <alignment horizontal="center"/>
    </xf>
    <xf numFmtId="4" fontId="9" fillId="39" borderId="11" xfId="0" applyNumberFormat="1" applyFont="1" applyFill="1" applyBorder="1" applyAlignment="1">
      <alignment/>
    </xf>
    <xf numFmtId="0" fontId="16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9" fontId="28" fillId="41" borderId="11" xfId="61" applyNumberFormat="1" applyFont="1" applyFill="1" applyBorder="1" applyAlignment="1">
      <alignment horizontal="center"/>
      <protection/>
    </xf>
    <xf numFmtId="49" fontId="26" fillId="41" borderId="11" xfId="61" applyNumberFormat="1" applyFont="1" applyFill="1" applyBorder="1" applyAlignment="1">
      <alignment horizontal="center"/>
      <protection/>
    </xf>
    <xf numFmtId="0" fontId="18" fillId="0" borderId="0" xfId="61" applyFont="1">
      <alignment/>
      <protection/>
    </xf>
    <xf numFmtId="49" fontId="15" fillId="38" borderId="11" xfId="0" applyNumberFormat="1" applyFont="1" applyFill="1" applyBorder="1" applyAlignment="1">
      <alignment horizontal="center"/>
    </xf>
    <xf numFmtId="49" fontId="9" fillId="0" borderId="11" xfId="61" applyNumberFormat="1" applyFont="1" applyFill="1" applyBorder="1" applyAlignment="1">
      <alignment horizontal="center"/>
      <protection/>
    </xf>
    <xf numFmtId="49" fontId="15" fillId="0" borderId="11" xfId="61" applyNumberFormat="1" applyFont="1" applyFill="1" applyBorder="1" applyAlignment="1">
      <alignment horizontal="center"/>
      <protection/>
    </xf>
    <xf numFmtId="0" fontId="15" fillId="38" borderId="11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49" fontId="7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42" borderId="11" xfId="0" applyFont="1" applyFill="1" applyBorder="1" applyAlignment="1">
      <alignment horizontal="left"/>
    </xf>
    <xf numFmtId="0" fontId="17" fillId="42" borderId="11" xfId="0" applyFont="1" applyFill="1" applyBorder="1" applyAlignment="1">
      <alignment horizontal="center"/>
    </xf>
    <xf numFmtId="4" fontId="3" fillId="42" borderId="11" xfId="0" applyNumberFormat="1" applyFont="1" applyFill="1" applyBorder="1" applyAlignment="1">
      <alignment/>
    </xf>
    <xf numFmtId="0" fontId="3" fillId="42" borderId="11" xfId="0" applyFont="1" applyFill="1" applyBorder="1" applyAlignment="1">
      <alignment/>
    </xf>
    <xf numFmtId="0" fontId="0" fillId="0" borderId="0" xfId="61">
      <alignment/>
      <protection/>
    </xf>
    <xf numFmtId="0" fontId="18" fillId="0" borderId="0" xfId="61" applyFont="1" applyAlignment="1">
      <alignment horizontal="right"/>
      <protection/>
    </xf>
    <xf numFmtId="0" fontId="18" fillId="0" borderId="0" xfId="61" applyFont="1" applyAlignment="1">
      <alignment/>
      <protection/>
    </xf>
    <xf numFmtId="0" fontId="0" fillId="0" borderId="0" xfId="61" applyAlignment="1">
      <alignment horizontal="right"/>
      <protection/>
    </xf>
    <xf numFmtId="0" fontId="9" fillId="0" borderId="11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4" fontId="7" fillId="0" borderId="11" xfId="61" applyNumberFormat="1" applyFont="1" applyBorder="1" applyAlignment="1">
      <alignment vertical="center" wrapText="1"/>
      <protection/>
    </xf>
    <xf numFmtId="0" fontId="9" fillId="0" borderId="11" xfId="61" applyFont="1" applyBorder="1" applyAlignment="1">
      <alignment vertical="center" wrapText="1"/>
      <protection/>
    </xf>
    <xf numFmtId="4" fontId="9" fillId="0" borderId="11" xfId="61" applyNumberFormat="1" applyFont="1" applyBorder="1" applyAlignment="1">
      <alignment vertical="center" wrapText="1"/>
      <protection/>
    </xf>
    <xf numFmtId="0" fontId="7" fillId="0" borderId="11" xfId="61" applyFont="1" applyFill="1" applyBorder="1" applyAlignment="1">
      <alignment horizontal="left" vertical="center" wrapText="1"/>
      <protection/>
    </xf>
    <xf numFmtId="4" fontId="7" fillId="38" borderId="11" xfId="61" applyNumberFormat="1" applyFont="1" applyFill="1" applyBorder="1" applyAlignment="1">
      <alignment vertical="center" wrapText="1"/>
      <protection/>
    </xf>
    <xf numFmtId="4" fontId="0" fillId="0" borderId="0" xfId="61" applyNumberFormat="1">
      <alignment/>
      <protection/>
    </xf>
    <xf numFmtId="49" fontId="16" fillId="0" borderId="12" xfId="0" applyNumberFormat="1" applyFont="1" applyBorder="1" applyAlignment="1">
      <alignment horizontal="center"/>
    </xf>
    <xf numFmtId="0" fontId="14" fillId="37" borderId="11" xfId="0" applyFont="1" applyFill="1" applyBorder="1" applyAlignment="1">
      <alignment/>
    </xf>
    <xf numFmtId="49" fontId="14" fillId="0" borderId="0" xfId="0" applyNumberFormat="1" applyFont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49" fontId="14" fillId="43" borderId="11" xfId="0" applyNumberFormat="1" applyFont="1" applyFill="1" applyBorder="1" applyAlignment="1">
      <alignment horizontal="center"/>
    </xf>
    <xf numFmtId="49" fontId="8" fillId="43" borderId="11" xfId="0" applyNumberFormat="1" applyFont="1" applyFill="1" applyBorder="1" applyAlignment="1">
      <alignment horizontal="center"/>
    </xf>
    <xf numFmtId="49" fontId="14" fillId="39" borderId="11" xfId="0" applyNumberFormat="1" applyFont="1" applyFill="1" applyBorder="1" applyAlignment="1">
      <alignment horizontal="center"/>
    </xf>
    <xf numFmtId="49" fontId="8" fillId="39" borderId="11" xfId="0" applyNumberFormat="1" applyFont="1" applyFill="1" applyBorder="1" applyAlignment="1">
      <alignment horizontal="center"/>
    </xf>
    <xf numFmtId="4" fontId="9" fillId="39" borderId="11" xfId="0" applyNumberFormat="1" applyFont="1" applyFill="1" applyBorder="1" applyAlignment="1">
      <alignment/>
    </xf>
    <xf numFmtId="4" fontId="14" fillId="39" borderId="11" xfId="0" applyNumberFormat="1" applyFont="1" applyFill="1" applyBorder="1" applyAlignment="1">
      <alignment/>
    </xf>
    <xf numFmtId="3" fontId="9" fillId="0" borderId="14" xfId="0" applyNumberFormat="1" applyFont="1" applyFill="1" applyBorder="1" applyAlignment="1">
      <alignment horizontal="center" vertical="center" wrapText="1"/>
    </xf>
    <xf numFmtId="0" fontId="19" fillId="38" borderId="11" xfId="0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 wrapText="1"/>
    </xf>
    <xf numFmtId="0" fontId="3" fillId="44" borderId="11" xfId="0" applyNumberFormat="1" applyFont="1" applyFill="1" applyBorder="1" applyAlignment="1">
      <alignment horizontal="left" vertical="center" wrapText="1"/>
    </xf>
    <xf numFmtId="49" fontId="9" fillId="38" borderId="11" xfId="61" applyNumberFormat="1" applyFont="1" applyFill="1" applyBorder="1" applyAlignment="1">
      <alignment horizontal="center" vertical="center"/>
      <protection/>
    </xf>
    <xf numFmtId="49" fontId="10" fillId="38" borderId="11" xfId="61" applyNumberFormat="1" applyFont="1" applyFill="1" applyBorder="1" applyAlignment="1">
      <alignment horizontal="center" vertical="center"/>
      <protection/>
    </xf>
    <xf numFmtId="49" fontId="10" fillId="0" borderId="11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0" fontId="10" fillId="38" borderId="11" xfId="61" applyFont="1" applyFill="1" applyBorder="1" applyAlignment="1">
      <alignment horizontal="left" vertical="center" wrapText="1"/>
      <protection/>
    </xf>
    <xf numFmtId="0" fontId="73" fillId="38" borderId="11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/>
    </xf>
    <xf numFmtId="0" fontId="3" fillId="36" borderId="11" xfId="0" applyFont="1" applyFill="1" applyBorder="1" applyAlignment="1">
      <alignment wrapText="1"/>
    </xf>
    <xf numFmtId="49" fontId="17" fillId="36" borderId="11" xfId="0" applyNumberFormat="1" applyFont="1" applyFill="1" applyBorder="1" applyAlignment="1">
      <alignment horizontal="center"/>
    </xf>
    <xf numFmtId="49" fontId="3" fillId="44" borderId="11" xfId="0" applyNumberFormat="1" applyFont="1" applyFill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1" xfId="0" applyFont="1" applyBorder="1" applyAlignment="1">
      <alignment vertical="center"/>
    </xf>
    <xf numFmtId="0" fontId="74" fillId="38" borderId="11" xfId="0" applyFont="1" applyFill="1" applyBorder="1" applyAlignment="1">
      <alignment horizontal="left" vertical="center" wrapText="1"/>
    </xf>
    <xf numFmtId="174" fontId="9" fillId="45" borderId="15" xfId="60" applyNumberFormat="1" applyFont="1" applyFill="1" applyBorder="1" applyAlignment="1">
      <alignment horizontal="left" vertical="center" wrapText="1"/>
      <protection/>
    </xf>
    <xf numFmtId="174" fontId="15" fillId="46" borderId="15" xfId="60" applyNumberFormat="1" applyFont="1" applyFill="1" applyBorder="1" applyAlignment="1">
      <alignment horizontal="left" vertical="center" wrapText="1"/>
      <protection/>
    </xf>
    <xf numFmtId="174" fontId="14" fillId="37" borderId="15" xfId="60" applyNumberFormat="1" applyFont="1" applyFill="1" applyBorder="1" applyAlignment="1">
      <alignment horizontal="left" vertical="center" wrapText="1"/>
      <protection/>
    </xf>
    <xf numFmtId="174" fontId="14" fillId="0" borderId="15" xfId="60" applyNumberFormat="1" applyFont="1" applyBorder="1" applyAlignment="1">
      <alignment horizontal="left" vertical="center" wrapText="1"/>
      <protection/>
    </xf>
    <xf numFmtId="49" fontId="14" fillId="0" borderId="15" xfId="60" applyNumberFormat="1" applyFont="1" applyBorder="1" applyAlignment="1">
      <alignment horizontal="left" vertical="center" wrapText="1"/>
      <protection/>
    </xf>
    <xf numFmtId="0" fontId="14" fillId="0" borderId="15" xfId="60" applyFont="1" applyBorder="1" applyAlignment="1">
      <alignment horizontal="left" vertical="center" wrapText="1"/>
      <protection/>
    </xf>
    <xf numFmtId="49" fontId="14" fillId="47" borderId="15" xfId="60" applyNumberFormat="1" applyFont="1" applyFill="1" applyBorder="1" applyAlignment="1">
      <alignment horizontal="left" vertical="center" wrapText="1"/>
      <protection/>
    </xf>
    <xf numFmtId="0" fontId="9" fillId="45" borderId="15" xfId="60" applyFont="1" applyFill="1" applyBorder="1" applyAlignment="1">
      <alignment horizontal="left" vertical="center" wrapText="1"/>
      <protection/>
    </xf>
    <xf numFmtId="0" fontId="15" fillId="46" borderId="15" xfId="60" applyFont="1" applyFill="1" applyBorder="1" applyAlignment="1">
      <alignment horizontal="left" vertical="center" wrapText="1"/>
      <protection/>
    </xf>
    <xf numFmtId="49" fontId="14" fillId="48" borderId="15" xfId="60" applyNumberFormat="1" applyFont="1" applyFill="1" applyBorder="1" applyAlignment="1">
      <alignment horizontal="left" vertical="center" wrapText="1"/>
      <protection/>
    </xf>
    <xf numFmtId="0" fontId="14" fillId="37" borderId="15" xfId="60" applyFont="1" applyFill="1" applyBorder="1" applyAlignment="1">
      <alignment horizontal="left" vertical="center" wrapText="1"/>
      <protection/>
    </xf>
    <xf numFmtId="0" fontId="9" fillId="45" borderId="15" xfId="0" applyFont="1" applyFill="1" applyBorder="1" applyAlignment="1">
      <alignment horizontal="left" vertical="center" wrapText="1"/>
    </xf>
    <xf numFmtId="49" fontId="15" fillId="46" borderId="15" xfId="0" applyNumberFormat="1" applyFont="1" applyFill="1" applyBorder="1" applyAlignment="1">
      <alignment horizontal="left" vertical="center" wrapText="1"/>
    </xf>
    <xf numFmtId="49" fontId="14" fillId="0" borderId="15" xfId="0" applyNumberFormat="1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 wrapText="1"/>
    </xf>
    <xf numFmtId="49" fontId="9" fillId="0" borderId="15" xfId="60" applyNumberFormat="1" applyFont="1" applyBorder="1" applyAlignment="1">
      <alignment horizontal="left" vertical="center" wrapText="1"/>
      <protection/>
    </xf>
    <xf numFmtId="49" fontId="15" fillId="46" borderId="15" xfId="60" applyNumberFormat="1" applyFont="1" applyFill="1" applyBorder="1" applyAlignment="1">
      <alignment horizontal="left" vertical="center" wrapText="1"/>
      <protection/>
    </xf>
    <xf numFmtId="49" fontId="15" fillId="49" borderId="15" xfId="60" applyNumberFormat="1" applyFont="1" applyFill="1" applyBorder="1" applyAlignment="1">
      <alignment horizontal="left" vertical="center" wrapText="1"/>
      <protection/>
    </xf>
    <xf numFmtId="49" fontId="15" fillId="49" borderId="15" xfId="0" applyNumberFormat="1" applyFont="1" applyFill="1" applyBorder="1" applyAlignment="1">
      <alignment horizontal="left" vertical="center" wrapText="1"/>
    </xf>
    <xf numFmtId="49" fontId="9" fillId="45" borderId="15" xfId="0" applyNumberFormat="1" applyFont="1" applyFill="1" applyBorder="1" applyAlignment="1">
      <alignment horizontal="left" vertical="center" wrapText="1"/>
    </xf>
    <xf numFmtId="0" fontId="15" fillId="46" borderId="15" xfId="0" applyFont="1" applyFill="1" applyBorder="1" applyAlignment="1">
      <alignment horizontal="left" vertical="center" wrapText="1"/>
    </xf>
    <xf numFmtId="49" fontId="14" fillId="47" borderId="15" xfId="0" applyNumberFormat="1" applyFont="1" applyFill="1" applyBorder="1" applyAlignment="1">
      <alignment horizontal="left" vertical="center" wrapText="1"/>
    </xf>
    <xf numFmtId="174" fontId="9" fillId="45" borderId="15" xfId="0" applyNumberFormat="1" applyFont="1" applyFill="1" applyBorder="1" applyAlignment="1">
      <alignment horizontal="left" vertical="center" wrapText="1"/>
    </xf>
    <xf numFmtId="174" fontId="15" fillId="46" borderId="15" xfId="0" applyNumberFormat="1" applyFont="1" applyFill="1" applyBorder="1" applyAlignment="1">
      <alignment horizontal="left" vertical="center" wrapText="1"/>
    </xf>
    <xf numFmtId="0" fontId="75" fillId="0" borderId="13" xfId="0" applyFont="1" applyFill="1" applyBorder="1" applyAlignment="1">
      <alignment horizontal="left" vertical="top" wrapText="1"/>
    </xf>
    <xf numFmtId="49" fontId="9" fillId="45" borderId="15" xfId="60" applyNumberFormat="1" applyFont="1" applyFill="1" applyBorder="1" applyAlignment="1">
      <alignment horizontal="left" vertical="center" wrapText="1"/>
      <protection/>
    </xf>
    <xf numFmtId="49" fontId="14" fillId="47" borderId="15" xfId="60" applyNumberFormat="1" applyFont="1" applyFill="1" applyBorder="1" applyAlignment="1">
      <alignment horizontal="left" vertical="center" wrapText="1" shrinkToFit="1"/>
      <protection/>
    </xf>
    <xf numFmtId="49" fontId="9" fillId="50" borderId="15" xfId="60" applyNumberFormat="1" applyFont="1" applyFill="1" applyBorder="1" applyAlignment="1">
      <alignment horizontal="left" vertical="center" wrapText="1"/>
      <protection/>
    </xf>
    <xf numFmtId="49" fontId="14" fillId="0" borderId="15" xfId="60" applyNumberFormat="1" applyFont="1" applyBorder="1" applyAlignment="1">
      <alignment horizontal="left" vertical="top" wrapText="1"/>
      <protection/>
    </xf>
    <xf numFmtId="4" fontId="9" fillId="0" borderId="11" xfId="0" applyNumberFormat="1" applyFont="1" applyFill="1" applyBorder="1" applyAlignment="1">
      <alignment horizontal="right" vertical="center" wrapText="1"/>
    </xf>
    <xf numFmtId="0" fontId="14" fillId="0" borderId="11" xfId="65" applyFont="1" applyFill="1" applyBorder="1" applyAlignment="1">
      <alignment horizontal="left" vertical="center" wrapText="1"/>
      <protection/>
    </xf>
    <xf numFmtId="0" fontId="26" fillId="0" borderId="11" xfId="60" applyFont="1" applyBorder="1" applyAlignment="1">
      <alignment horizontal="justify" vertical="top" wrapText="1"/>
      <protection/>
    </xf>
    <xf numFmtId="0" fontId="14" fillId="0" borderId="11" xfId="61" applyFont="1" applyFill="1" applyBorder="1" applyAlignment="1">
      <alignment vertical="center" wrapText="1"/>
      <protection/>
    </xf>
    <xf numFmtId="49" fontId="14" fillId="38" borderId="11" xfId="61" applyNumberFormat="1" applyFont="1" applyFill="1" applyBorder="1" applyAlignment="1">
      <alignment horizontal="center"/>
      <protection/>
    </xf>
    <xf numFmtId="49" fontId="8" fillId="38" borderId="11" xfId="61" applyNumberFormat="1" applyFont="1" applyFill="1" applyBorder="1" applyAlignment="1">
      <alignment horizontal="center"/>
      <protection/>
    </xf>
    <xf numFmtId="3" fontId="18" fillId="0" borderId="0" xfId="0" applyNumberFormat="1" applyFont="1" applyFill="1" applyAlignment="1">
      <alignment/>
    </xf>
    <xf numFmtId="0" fontId="3" fillId="0" borderId="11" xfId="0" applyFont="1" applyFill="1" applyBorder="1" applyAlignment="1">
      <alignment horizontal="center" vertical="center" wrapText="1" readingOrder="1"/>
    </xf>
    <xf numFmtId="0" fontId="3" fillId="0" borderId="11" xfId="61" applyFont="1" applyFill="1" applyBorder="1" applyAlignment="1">
      <alignment horizontal="center" vertical="center" wrapText="1"/>
      <protection/>
    </xf>
    <xf numFmtId="0" fontId="19" fillId="0" borderId="11" xfId="61" applyFont="1" applyFill="1" applyBorder="1" applyAlignment="1">
      <alignment horizontal="center" vertical="center"/>
      <protection/>
    </xf>
    <xf numFmtId="0" fontId="26" fillId="0" borderId="11" xfId="60" applyFont="1" applyBorder="1" applyAlignment="1">
      <alignment horizontal="center" vertical="top" wrapText="1"/>
      <protection/>
    </xf>
    <xf numFmtId="4" fontId="3" fillId="44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9" fillId="0" borderId="11" xfId="0" applyNumberFormat="1" applyFont="1" applyBorder="1" applyAlignment="1">
      <alignment horizontal="right" vertical="center" wrapText="1"/>
    </xf>
    <xf numFmtId="4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10" fillId="0" borderId="11" xfId="0" applyNumberFormat="1" applyFont="1" applyBorder="1" applyAlignment="1">
      <alignment horizontal="right" vertical="center" wrapText="1"/>
    </xf>
    <xf numFmtId="4" fontId="9" fillId="38" borderId="11" xfId="0" applyNumberFormat="1" applyFont="1" applyFill="1" applyBorder="1" applyAlignment="1">
      <alignment horizontal="right" vertical="center" wrapText="1"/>
    </xf>
    <xf numFmtId="4" fontId="3" fillId="44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2" xfId="0" applyFont="1" applyBorder="1" applyAlignment="1">
      <alignment horizontal="center"/>
    </xf>
    <xf numFmtId="4" fontId="0" fillId="0" borderId="0" xfId="0" applyNumberFormat="1" applyAlignment="1">
      <alignment/>
    </xf>
    <xf numFmtId="4" fontId="14" fillId="38" borderId="11" xfId="0" applyNumberFormat="1" applyFont="1" applyFill="1" applyBorder="1" applyAlignment="1">
      <alignment horizontal="right"/>
    </xf>
    <xf numFmtId="0" fontId="26" fillId="0" borderId="11" xfId="66" applyFont="1" applyFill="1" applyBorder="1" applyAlignment="1">
      <alignment horizontal="left" vertical="center" wrapText="1"/>
      <protection/>
    </xf>
    <xf numFmtId="49" fontId="3" fillId="0" borderId="12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49" fontId="3" fillId="39" borderId="12" xfId="0" applyNumberFormat="1" applyFont="1" applyFill="1" applyBorder="1" applyAlignment="1">
      <alignment horizontal="center"/>
    </xf>
    <xf numFmtId="4" fontId="3" fillId="39" borderId="11" xfId="0" applyNumberFormat="1" applyFont="1" applyFill="1" applyBorder="1" applyAlignment="1">
      <alignment/>
    </xf>
    <xf numFmtId="49" fontId="14" fillId="0" borderId="12" xfId="0" applyNumberFormat="1" applyFont="1" applyBorder="1" applyAlignment="1">
      <alignment horizontal="center"/>
    </xf>
    <xf numFmtId="0" fontId="30" fillId="0" borderId="0" xfId="0" applyFont="1" applyFill="1" applyAlignment="1">
      <alignment/>
    </xf>
    <xf numFmtId="4" fontId="7" fillId="0" borderId="11" xfId="0" applyNumberFormat="1" applyFont="1" applyFill="1" applyBorder="1" applyAlignment="1">
      <alignment/>
    </xf>
    <xf numFmtId="0" fontId="7" fillId="0" borderId="11" xfId="0" applyFont="1" applyBorder="1" applyAlignment="1">
      <alignment vertical="center" wrapText="1"/>
    </xf>
    <xf numFmtId="4" fontId="10" fillId="38" borderId="11" xfId="0" applyNumberFormat="1" applyFont="1" applyFill="1" applyBorder="1" applyAlignment="1">
      <alignment horizontal="right" vertical="center" wrapText="1"/>
    </xf>
    <xf numFmtId="0" fontId="7" fillId="38" borderId="13" xfId="61" applyFont="1" applyFill="1" applyBorder="1" applyAlignment="1">
      <alignment wrapText="1"/>
      <protection/>
    </xf>
    <xf numFmtId="0" fontId="34" fillId="0" borderId="0" xfId="61" applyFont="1">
      <alignment/>
      <protection/>
    </xf>
    <xf numFmtId="0" fontId="7" fillId="38" borderId="11" xfId="61" applyFont="1" applyFill="1" applyBorder="1" applyAlignment="1">
      <alignment wrapText="1"/>
      <protection/>
    </xf>
    <xf numFmtId="0" fontId="26" fillId="0" borderId="11" xfId="65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center" vertical="center" wrapText="1"/>
    </xf>
    <xf numFmtId="0" fontId="26" fillId="0" borderId="11" xfId="66" applyFont="1" applyBorder="1" applyAlignment="1">
      <alignment horizontal="center" vertical="center"/>
      <protection/>
    </xf>
    <xf numFmtId="0" fontId="19" fillId="0" borderId="11" xfId="0" applyFont="1" applyBorder="1" applyAlignment="1">
      <alignment horizontal="justify" vertical="center" wrapText="1"/>
    </xf>
    <xf numFmtId="49" fontId="14" fillId="0" borderId="15" xfId="60" applyNumberFormat="1" applyFont="1" applyFill="1" applyBorder="1" applyAlignment="1">
      <alignment horizontal="left" vertical="center" wrapText="1"/>
      <protection/>
    </xf>
    <xf numFmtId="49" fontId="14" fillId="0" borderId="11" xfId="61" applyNumberFormat="1" applyFont="1" applyFill="1" applyBorder="1" applyAlignment="1">
      <alignment horizontal="center"/>
      <protection/>
    </xf>
    <xf numFmtId="49" fontId="8" fillId="0" borderId="11" xfId="61" applyNumberFormat="1" applyFont="1" applyFill="1" applyBorder="1" applyAlignment="1">
      <alignment horizontal="center"/>
      <protection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7" fillId="0" borderId="16" xfId="61" applyFont="1" applyBorder="1" applyAlignment="1">
      <alignment horizontal="left" vertical="center" wrapText="1"/>
      <protection/>
    </xf>
    <xf numFmtId="4" fontId="7" fillId="0" borderId="11" xfId="61" applyNumberFormat="1" applyFont="1" applyBorder="1" applyAlignment="1">
      <alignment horizontal="right" vertical="center" wrapText="1"/>
      <protection/>
    </xf>
    <xf numFmtId="49" fontId="8" fillId="0" borderId="16" xfId="0" applyNumberFormat="1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4" fontId="9" fillId="38" borderId="11" xfId="96" applyNumberFormat="1" applyFont="1" applyFill="1" applyBorder="1" applyAlignment="1">
      <alignment horizontal="right" vertical="center"/>
    </xf>
    <xf numFmtId="4" fontId="7" fillId="38" borderId="11" xfId="0" applyNumberFormat="1" applyFont="1" applyFill="1" applyBorder="1" applyAlignment="1">
      <alignment horizontal="right" vertical="center"/>
    </xf>
    <xf numFmtId="4" fontId="7" fillId="38" borderId="11" xfId="0" applyNumberFormat="1" applyFont="1" applyFill="1" applyBorder="1" applyAlignment="1">
      <alignment horizontal="right" vertical="center" wrapText="1"/>
    </xf>
    <xf numFmtId="0" fontId="19" fillId="0" borderId="11" xfId="60" applyFont="1" applyFill="1" applyBorder="1" applyAlignment="1">
      <alignment horizontal="center" vertical="center"/>
      <protection/>
    </xf>
    <xf numFmtId="3" fontId="19" fillId="0" borderId="11" xfId="60" applyNumberFormat="1" applyFont="1" applyFill="1" applyBorder="1" applyAlignment="1">
      <alignment horizontal="left" vertical="center" wrapText="1"/>
      <protection/>
    </xf>
    <xf numFmtId="0" fontId="26" fillId="0" borderId="11" xfId="60" applyFont="1" applyFill="1" applyBorder="1" applyAlignment="1">
      <alignment horizontal="center" vertical="center"/>
      <protection/>
    </xf>
    <xf numFmtId="3" fontId="26" fillId="0" borderId="11" xfId="60" applyNumberFormat="1" applyFont="1" applyFill="1" applyBorder="1" applyAlignment="1">
      <alignment horizontal="left" vertical="center" wrapText="1"/>
      <protection/>
    </xf>
    <xf numFmtId="4" fontId="9" fillId="38" borderId="11" xfId="0" applyNumberFormat="1" applyFont="1" applyFill="1" applyBorder="1" applyAlignment="1">
      <alignment horizontal="right" vertical="center"/>
    </xf>
    <xf numFmtId="4" fontId="9" fillId="0" borderId="11" xfId="96" applyNumberFormat="1" applyFont="1" applyFill="1" applyBorder="1" applyAlignment="1">
      <alignment horizontal="right" vertical="center"/>
    </xf>
    <xf numFmtId="4" fontId="10" fillId="0" borderId="11" xfId="0" applyNumberFormat="1" applyFont="1" applyFill="1" applyBorder="1" applyAlignment="1">
      <alignment horizontal="right" vertical="center"/>
    </xf>
    <xf numFmtId="4" fontId="10" fillId="38" borderId="11" xfId="0" applyNumberFormat="1" applyFont="1" applyFill="1" applyBorder="1" applyAlignment="1">
      <alignment horizontal="right" vertical="center"/>
    </xf>
    <xf numFmtId="0" fontId="13" fillId="0" borderId="11" xfId="0" applyFont="1" applyFill="1" applyBorder="1" applyAlignment="1">
      <alignment/>
    </xf>
    <xf numFmtId="0" fontId="13" fillId="0" borderId="0" xfId="0" applyFont="1" applyFill="1" applyBorder="1" applyAlignment="1">
      <alignment vertical="center"/>
    </xf>
    <xf numFmtId="0" fontId="19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justify" vertical="top" wrapText="1"/>
    </xf>
    <xf numFmtId="0" fontId="26" fillId="0" borderId="11" xfId="0" applyFont="1" applyBorder="1" applyAlignment="1">
      <alignment horizontal="center" vertical="top" wrapText="1"/>
    </xf>
    <xf numFmtId="0" fontId="13" fillId="38" borderId="0" xfId="0" applyFont="1" applyFill="1" applyBorder="1" applyAlignment="1">
      <alignment/>
    </xf>
    <xf numFmtId="49" fontId="9" fillId="0" borderId="16" xfId="0" applyNumberFormat="1" applyFont="1" applyBorder="1" applyAlignment="1">
      <alignment horizontal="left" vertical="center" wrapText="1"/>
    </xf>
    <xf numFmtId="0" fontId="9" fillId="45" borderId="16" xfId="60" applyFont="1" applyFill="1" applyBorder="1" applyAlignment="1">
      <alignment horizontal="left" vertical="center" wrapText="1"/>
      <protection/>
    </xf>
    <xf numFmtId="49" fontId="9" fillId="49" borderId="16" xfId="60" applyNumberFormat="1" applyFont="1" applyFill="1" applyBorder="1" applyAlignment="1">
      <alignment horizontal="left" vertical="center" wrapText="1"/>
      <protection/>
    </xf>
    <xf numFmtId="49" fontId="9" fillId="0" borderId="16" xfId="60" applyNumberFormat="1" applyFont="1" applyBorder="1" applyAlignment="1">
      <alignment horizontal="left" vertical="center" wrapText="1"/>
      <protection/>
    </xf>
    <xf numFmtId="49" fontId="7" fillId="49" borderId="16" xfId="60" applyNumberFormat="1" applyFont="1" applyFill="1" applyBorder="1" applyAlignment="1">
      <alignment horizontal="left" vertical="center" wrapText="1"/>
      <protection/>
    </xf>
    <xf numFmtId="4" fontId="0" fillId="0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201" fontId="9" fillId="0" borderId="17" xfId="0" applyNumberFormat="1" applyFont="1" applyBorder="1" applyAlignment="1">
      <alignment horizontal="center" vertical="center" wrapText="1"/>
    </xf>
    <xf numFmtId="201" fontId="7" fillId="0" borderId="17" xfId="82" applyNumberFormat="1" applyFont="1" applyBorder="1" applyAlignment="1">
      <alignment horizontal="center" vertical="center"/>
    </xf>
    <xf numFmtId="43" fontId="7" fillId="0" borderId="11" xfId="82" applyNumberFormat="1" applyFont="1" applyBorder="1" applyAlignment="1">
      <alignment horizontal="center"/>
    </xf>
    <xf numFmtId="4" fontId="7" fillId="0" borderId="0" xfId="82" applyNumberFormat="1" applyFont="1" applyAlignment="1">
      <alignment/>
    </xf>
    <xf numFmtId="4" fontId="7" fillId="0" borderId="0" xfId="0" applyNumberFormat="1" applyFont="1" applyAlignment="1">
      <alignment/>
    </xf>
    <xf numFmtId="49" fontId="18" fillId="0" borderId="0" xfId="61" applyNumberFormat="1" applyFont="1" applyAlignment="1">
      <alignment horizontal="center"/>
      <protection/>
    </xf>
    <xf numFmtId="0" fontId="7" fillId="0" borderId="0" xfId="61" applyFont="1" applyAlignment="1">
      <alignment horizontal="right"/>
      <protection/>
    </xf>
    <xf numFmtId="49" fontId="19" fillId="0" borderId="0" xfId="61" applyNumberFormat="1" applyFont="1" applyBorder="1" applyAlignment="1">
      <alignment horizontal="center"/>
      <protection/>
    </xf>
    <xf numFmtId="49" fontId="9" fillId="0" borderId="11" xfId="61" applyNumberFormat="1" applyFont="1" applyBorder="1" applyAlignment="1">
      <alignment horizontal="center" vertical="center" wrapText="1"/>
      <protection/>
    </xf>
    <xf numFmtId="49" fontId="7" fillId="0" borderId="11" xfId="61" applyNumberFormat="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justify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9" fontId="0" fillId="0" borderId="0" xfId="61" applyNumberFormat="1" applyAlignment="1">
      <alignment horizontal="center"/>
      <protection/>
    </xf>
    <xf numFmtId="0" fontId="0" fillId="0" borderId="0" xfId="61" applyAlignment="1">
      <alignment vertical="center"/>
      <protection/>
    </xf>
    <xf numFmtId="0" fontId="11" fillId="0" borderId="0" xfId="60" applyFont="1" applyAlignment="1">
      <alignment horizontal="center" vertical="justify"/>
      <protection/>
    </xf>
    <xf numFmtId="0" fontId="1" fillId="0" borderId="0" xfId="60" applyFont="1" applyAlignment="1">
      <alignment horizontal="center" vertical="justify"/>
      <protection/>
    </xf>
    <xf numFmtId="0" fontId="1" fillId="0" borderId="0" xfId="60" applyAlignment="1">
      <alignment vertical="justify"/>
      <protection/>
    </xf>
    <xf numFmtId="0" fontId="18" fillId="0" borderId="0" xfId="60" applyFont="1" applyAlignment="1">
      <alignment/>
      <protection/>
    </xf>
    <xf numFmtId="0" fontId="9" fillId="0" borderId="0" xfId="60" applyFont="1" applyAlignment="1">
      <alignment horizontal="center" vertical="justify"/>
      <protection/>
    </xf>
    <xf numFmtId="49" fontId="7" fillId="0" borderId="0" xfId="60" applyNumberFormat="1" applyFont="1" applyAlignment="1">
      <alignment horizontal="center" vertical="justify"/>
      <protection/>
    </xf>
    <xf numFmtId="0" fontId="7" fillId="0" borderId="0" xfId="60" applyFont="1" applyAlignment="1">
      <alignment vertical="justify"/>
      <protection/>
    </xf>
    <xf numFmtId="0" fontId="18" fillId="0" borderId="0" xfId="60" applyFont="1" applyAlignment="1">
      <alignment vertical="justify"/>
      <protection/>
    </xf>
    <xf numFmtId="49" fontId="14" fillId="0" borderId="18" xfId="60" applyNumberFormat="1" applyFont="1" applyBorder="1" applyAlignment="1">
      <alignment horizontal="center" vertical="center" wrapText="1"/>
      <protection/>
    </xf>
    <xf numFmtId="0" fontId="36" fillId="0" borderId="0" xfId="60" applyFont="1" applyAlignment="1">
      <alignment horizontal="center" vertical="justify"/>
      <protection/>
    </xf>
    <xf numFmtId="0" fontId="14" fillId="0" borderId="19" xfId="60" applyFont="1" applyBorder="1" applyAlignment="1">
      <alignment horizontal="center" vertical="center" wrapText="1"/>
      <protection/>
    </xf>
    <xf numFmtId="0" fontId="14" fillId="0" borderId="17" xfId="60" applyFont="1" applyBorder="1" applyAlignment="1">
      <alignment horizontal="center" vertical="center" wrapText="1"/>
      <protection/>
    </xf>
    <xf numFmtId="0" fontId="14" fillId="0" borderId="13" xfId="60" applyFont="1" applyBorder="1" applyAlignment="1">
      <alignment horizontal="center" vertical="center" wrapText="1"/>
      <protection/>
    </xf>
    <xf numFmtId="0" fontId="19" fillId="0" borderId="15" xfId="60" applyFont="1" applyBorder="1" applyAlignment="1">
      <alignment horizontal="center" vertical="center" wrapText="1"/>
      <protection/>
    </xf>
    <xf numFmtId="49" fontId="19" fillId="0" borderId="20" xfId="60" applyNumberFormat="1" applyFont="1" applyBorder="1" applyAlignment="1">
      <alignment horizontal="center" vertical="justify"/>
      <protection/>
    </xf>
    <xf numFmtId="49" fontId="19" fillId="0" borderId="21" xfId="60" applyNumberFormat="1" applyFont="1" applyBorder="1" applyAlignment="1">
      <alignment horizontal="center" vertical="justify"/>
      <protection/>
    </xf>
    <xf numFmtId="0" fontId="19" fillId="0" borderId="22" xfId="60" applyFont="1" applyBorder="1" applyAlignment="1">
      <alignment horizontal="center" vertical="justify"/>
      <protection/>
    </xf>
    <xf numFmtId="0" fontId="19" fillId="0" borderId="23" xfId="60" applyFont="1" applyBorder="1" applyAlignment="1">
      <alignment horizontal="center" vertical="justify"/>
      <protection/>
    </xf>
    <xf numFmtId="0" fontId="18" fillId="0" borderId="11" xfId="60" applyFont="1" applyBorder="1" applyAlignment="1">
      <alignment horizontal="center" vertical="justify"/>
      <protection/>
    </xf>
    <xf numFmtId="0" fontId="1" fillId="0" borderId="0" xfId="60" applyAlignment="1">
      <alignment horizontal="center" vertical="justify"/>
      <protection/>
    </xf>
    <xf numFmtId="49" fontId="19" fillId="0" borderId="24" xfId="60" applyNumberFormat="1" applyFont="1" applyBorder="1" applyAlignment="1">
      <alignment horizontal="center" vertical="justify"/>
      <protection/>
    </xf>
    <xf numFmtId="49" fontId="19" fillId="0" borderId="25" xfId="60" applyNumberFormat="1" applyFont="1" applyBorder="1" applyAlignment="1">
      <alignment horizontal="center" vertical="justify"/>
      <protection/>
    </xf>
    <xf numFmtId="0" fontId="19" fillId="0" borderId="17" xfId="60" applyFont="1" applyBorder="1" applyAlignment="1">
      <alignment horizontal="center" vertical="justify"/>
      <protection/>
    </xf>
    <xf numFmtId="0" fontId="19" fillId="0" borderId="13" xfId="60" applyFont="1" applyBorder="1" applyAlignment="1">
      <alignment horizontal="center" vertical="justify"/>
      <protection/>
    </xf>
    <xf numFmtId="0" fontId="18" fillId="0" borderId="14" xfId="60" applyFont="1" applyBorder="1" applyAlignment="1">
      <alignment horizontal="center" vertical="justify"/>
      <protection/>
    </xf>
    <xf numFmtId="49" fontId="14" fillId="0" borderId="11" xfId="60" applyNumberFormat="1" applyFont="1" applyBorder="1" applyAlignment="1">
      <alignment horizontal="center" vertical="center" wrapText="1"/>
      <protection/>
    </xf>
    <xf numFmtId="0" fontId="14" fillId="37" borderId="11" xfId="60" applyFont="1" applyFill="1" applyBorder="1" applyAlignment="1">
      <alignment horizontal="left" vertical="center" wrapText="1"/>
      <protection/>
    </xf>
    <xf numFmtId="0" fontId="14" fillId="0" borderId="11" xfId="60" applyFont="1" applyBorder="1" applyAlignment="1">
      <alignment horizontal="center" vertical="center" wrapText="1"/>
      <protection/>
    </xf>
    <xf numFmtId="49" fontId="14" fillId="38" borderId="11" xfId="60" applyNumberFormat="1" applyFont="1" applyFill="1" applyBorder="1" applyAlignment="1">
      <alignment horizontal="center" vertical="center" wrapText="1"/>
      <protection/>
    </xf>
    <xf numFmtId="0" fontId="14" fillId="0" borderId="11" xfId="60" applyFont="1" applyBorder="1" applyAlignment="1">
      <alignment horizontal="center" vertical="center"/>
      <protection/>
    </xf>
    <xf numFmtId="0" fontId="29" fillId="0" borderId="0" xfId="60" applyFont="1" applyAlignment="1">
      <alignment vertical="justify"/>
      <protection/>
    </xf>
    <xf numFmtId="49" fontId="8" fillId="0" borderId="11" xfId="60" applyNumberFormat="1" applyFont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left" vertical="center" wrapText="1"/>
      <protection/>
    </xf>
    <xf numFmtId="0" fontId="8" fillId="0" borderId="11" xfId="60" applyFont="1" applyBorder="1" applyAlignment="1">
      <alignment horizontal="center" vertical="center" wrapText="1"/>
      <protection/>
    </xf>
    <xf numFmtId="49" fontId="8" fillId="38" borderId="11" xfId="60" applyNumberFormat="1" applyFont="1" applyFill="1" applyBorder="1" applyAlignment="1">
      <alignment horizontal="center" vertical="center" wrapText="1"/>
      <protection/>
    </xf>
    <xf numFmtId="0" fontId="8" fillId="0" borderId="11" xfId="60" applyFont="1" applyBorder="1" applyAlignment="1">
      <alignment horizontal="center" vertical="center"/>
      <protection/>
    </xf>
    <xf numFmtId="49" fontId="8" fillId="47" borderId="11" xfId="60" applyNumberFormat="1" applyFont="1" applyFill="1" applyBorder="1" applyAlignment="1">
      <alignment horizontal="left" vertical="center" wrapText="1"/>
      <protection/>
    </xf>
    <xf numFmtId="49" fontId="1" fillId="0" borderId="0" xfId="60" applyNumberFormat="1" applyAlignment="1">
      <alignment horizontal="center" vertical="justify"/>
      <protection/>
    </xf>
    <xf numFmtId="0" fontId="8" fillId="0" borderId="11" xfId="65" applyFont="1" applyFill="1" applyBorder="1" applyAlignment="1">
      <alignment horizontal="left" vertical="center" wrapText="1"/>
      <protection/>
    </xf>
    <xf numFmtId="0" fontId="7" fillId="0" borderId="11" xfId="61" applyFont="1" applyBorder="1" applyAlignment="1">
      <alignment horizontal="left" vertical="center" wrapText="1"/>
      <protection/>
    </xf>
    <xf numFmtId="4" fontId="6" fillId="0" borderId="0" xfId="0" applyNumberFormat="1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49" fontId="9" fillId="0" borderId="0" xfId="61" applyNumberFormat="1" applyFont="1" applyAlignment="1">
      <alignment horizontal="center"/>
      <protection/>
    </xf>
    <xf numFmtId="49" fontId="9" fillId="0" borderId="0" xfId="61" applyNumberFormat="1" applyFont="1" applyBorder="1" applyAlignment="1">
      <alignment horizontal="center"/>
      <protection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61" applyFont="1" applyAlignment="1">
      <alignment horizontal="center" vertical="center" wrapText="1"/>
      <protection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3" fontId="18" fillId="0" borderId="0" xfId="0" applyNumberFormat="1" applyFont="1" applyFill="1" applyAlignment="1">
      <alignment horizontal="right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60" applyFont="1" applyAlignment="1">
      <alignment horizontal="right"/>
      <protection/>
    </xf>
    <xf numFmtId="0" fontId="9" fillId="0" borderId="0" xfId="60" applyFont="1" applyAlignment="1">
      <alignment horizontal="center" vertical="justify"/>
      <protection/>
    </xf>
    <xf numFmtId="0" fontId="9" fillId="0" borderId="0" xfId="60" applyFont="1" applyAlignment="1">
      <alignment horizontal="center" vertical="center" wrapText="1"/>
      <protection/>
    </xf>
    <xf numFmtId="49" fontId="14" fillId="0" borderId="26" xfId="60" applyNumberFormat="1" applyFont="1" applyBorder="1" applyAlignment="1">
      <alignment horizontal="center" vertical="center" wrapText="1"/>
      <protection/>
    </xf>
    <xf numFmtId="49" fontId="14" fillId="0" borderId="27" xfId="60" applyNumberFormat="1" applyFont="1" applyBorder="1" applyAlignment="1">
      <alignment horizontal="center" vertical="center" wrapText="1"/>
      <protection/>
    </xf>
    <xf numFmtId="0" fontId="9" fillId="0" borderId="23" xfId="60" applyFont="1" applyBorder="1" applyAlignment="1">
      <alignment horizontal="center" vertical="center" wrapText="1"/>
      <protection/>
    </xf>
    <xf numFmtId="0" fontId="9" fillId="0" borderId="21" xfId="60" applyFont="1" applyBorder="1" applyAlignment="1">
      <alignment horizontal="center" vertical="center" wrapText="1"/>
      <protection/>
    </xf>
    <xf numFmtId="0" fontId="14" fillId="0" borderId="26" xfId="60" applyFont="1" applyBorder="1" applyAlignment="1">
      <alignment horizontal="center" vertical="center" wrapText="1"/>
      <protection/>
    </xf>
    <xf numFmtId="0" fontId="14" fillId="0" borderId="28" xfId="60" applyFont="1" applyBorder="1" applyAlignment="1">
      <alignment horizontal="center" vertical="center" wrapText="1"/>
      <protection/>
    </xf>
    <xf numFmtId="0" fontId="14" fillId="0" borderId="29" xfId="60" applyFont="1" applyBorder="1" applyAlignment="1">
      <alignment horizontal="center" vertical="center" wrapText="1"/>
      <protection/>
    </xf>
    <xf numFmtId="0" fontId="14" fillId="0" borderId="30" xfId="60" applyFont="1" applyBorder="1" applyAlignment="1">
      <alignment horizontal="center" vertical="center" wrapText="1"/>
      <protection/>
    </xf>
    <xf numFmtId="0" fontId="9" fillId="0" borderId="31" xfId="60" applyFont="1" applyBorder="1" applyAlignment="1">
      <alignment horizontal="center" vertical="center" wrapText="1"/>
      <protection/>
    </xf>
    <xf numFmtId="0" fontId="9" fillId="0" borderId="32" xfId="60" applyFont="1" applyBorder="1" applyAlignment="1">
      <alignment horizontal="center" vertical="center" wrapText="1"/>
      <protection/>
    </xf>
    <xf numFmtId="0" fontId="9" fillId="0" borderId="33" xfId="60" applyFont="1" applyBorder="1" applyAlignment="1">
      <alignment horizontal="center" vertical="center" wrapText="1"/>
      <protection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</cellXfs>
  <cellStyles count="87">
    <cellStyle name="Normal" xfId="0"/>
    <cellStyle name="_индекс потребит цен" xfId="15"/>
    <cellStyle name="_Книга2" xfId="16"/>
    <cellStyle name="_Параметры на 2009-2011 годы" xfId="17"/>
    <cellStyle name="_по долгам2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4" xfId="28"/>
    <cellStyle name="40% - Акцент5" xfId="29"/>
    <cellStyle name="40% - Акцент6" xfId="30"/>
    <cellStyle name="60% - Акцент1" xfId="31"/>
    <cellStyle name="60% - Акцент2" xfId="32"/>
    <cellStyle name="60% - Акцент3" xfId="33"/>
    <cellStyle name="60% - Акцент4" xfId="34"/>
    <cellStyle name="60% - Акцент5" xfId="35"/>
    <cellStyle name="60% - Акцент6" xfId="36"/>
    <cellStyle name="Normal_002-rev-wod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Анна1" xfId="44"/>
    <cellStyle name="Анна2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Обычный 3" xfId="63"/>
    <cellStyle name="Обычный 4" xfId="64"/>
    <cellStyle name="Обычный 4 2" xfId="65"/>
    <cellStyle name="Обычный 4 2 2" xfId="66"/>
    <cellStyle name="Обычный 5" xfId="67"/>
    <cellStyle name="Обычный 6" xfId="68"/>
    <cellStyle name="Обычный 7" xfId="69"/>
    <cellStyle name="Обычный 8" xfId="70"/>
    <cellStyle name="Обычный 9" xfId="71"/>
    <cellStyle name="Followed Hyperlink" xfId="72"/>
    <cellStyle name="Плохой" xfId="73"/>
    <cellStyle name="Пояснение" xfId="74"/>
    <cellStyle name="Примечание" xfId="75"/>
    <cellStyle name="Примечание 2" xfId="76"/>
    <cellStyle name="Percent" xfId="77"/>
    <cellStyle name="Процентный 2" xfId="78"/>
    <cellStyle name="Связанная ячейка" xfId="79"/>
    <cellStyle name="Стиль 1" xfId="80"/>
    <cellStyle name="Текст предупреждения" xfId="81"/>
    <cellStyle name="Comma" xfId="82"/>
    <cellStyle name="Comma [0]" xfId="83"/>
    <cellStyle name="Финансовый 10" xfId="84"/>
    <cellStyle name="Финансовый 11" xfId="85"/>
    <cellStyle name="Финансовый 2" xfId="86"/>
    <cellStyle name="Финансовый 2 2" xfId="87"/>
    <cellStyle name="Финансовый 2 3" xfId="88"/>
    <cellStyle name="Финансовый 3" xfId="89"/>
    <cellStyle name="Финансовый 4" xfId="90"/>
    <cellStyle name="Финансовый 5" xfId="91"/>
    <cellStyle name="Финансовый 6" xfId="92"/>
    <cellStyle name="Финансовый 7" xfId="93"/>
    <cellStyle name="Финансовый 7 2" xfId="94"/>
    <cellStyle name="Финансовый 7 2 2" xfId="95"/>
    <cellStyle name="Финансовый 7 2 3" xfId="96"/>
    <cellStyle name="Финансовый 7 2 4" xfId="97"/>
    <cellStyle name="Финансовый 8" xfId="98"/>
    <cellStyle name="Финансовый 9" xfId="99"/>
    <cellStyle name="Хороший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65"/>
  <sheetViews>
    <sheetView zoomScalePageLayoutView="0" workbookViewId="0" topLeftCell="A1">
      <selection activeCell="C3" sqref="C3"/>
    </sheetView>
  </sheetViews>
  <sheetFormatPr defaultColWidth="9.140625" defaultRowHeight="12.75" outlineLevelRow="1"/>
  <cols>
    <col min="1" max="1" width="28.7109375" style="63" customWidth="1"/>
    <col min="2" max="2" width="101.57421875" style="64" customWidth="1"/>
    <col min="3" max="3" width="19.140625" style="65" customWidth="1"/>
    <col min="4" max="4" width="6.7109375" style="65" customWidth="1"/>
    <col min="5" max="5" width="6.421875" style="65" customWidth="1"/>
    <col min="6" max="6" width="4.421875" style="65" customWidth="1"/>
    <col min="7" max="16384" width="9.140625" style="65" customWidth="1"/>
  </cols>
  <sheetData>
    <row r="1" ht="12.75">
      <c r="C1" s="45" t="s">
        <v>463</v>
      </c>
    </row>
    <row r="2" ht="12.75">
      <c r="C2" s="45" t="s">
        <v>88</v>
      </c>
    </row>
    <row r="3" ht="12.75">
      <c r="C3" s="69" t="s">
        <v>631</v>
      </c>
    </row>
    <row r="4" ht="16.5" customHeight="1"/>
    <row r="5" spans="1:3" s="123" customFormat="1" ht="21.75" customHeight="1">
      <c r="A5" s="433" t="s">
        <v>532</v>
      </c>
      <c r="B5" s="433"/>
      <c r="C5" s="433"/>
    </row>
    <row r="6" spans="1:2" s="123" customFormat="1" ht="16.5" customHeight="1">
      <c r="A6" s="432"/>
      <c r="B6" s="432"/>
    </row>
    <row r="7" spans="1:3" s="123" customFormat="1" ht="12.75" customHeight="1">
      <c r="A7" s="81"/>
      <c r="B7" s="82"/>
      <c r="C7" s="144" t="s">
        <v>87</v>
      </c>
    </row>
    <row r="8" spans="1:3" s="123" customFormat="1" ht="62.25" customHeight="1">
      <c r="A8" s="313" t="s">
        <v>432</v>
      </c>
      <c r="B8" s="313" t="s">
        <v>433</v>
      </c>
      <c r="C8" s="314" t="s">
        <v>527</v>
      </c>
    </row>
    <row r="9" spans="1:3" s="123" customFormat="1" ht="11.25" customHeight="1">
      <c r="A9" s="83">
        <v>1</v>
      </c>
      <c r="B9" s="83">
        <v>2</v>
      </c>
      <c r="C9" s="158">
        <v>3</v>
      </c>
    </row>
    <row r="10" spans="1:3" s="125" customFormat="1" ht="15.75">
      <c r="A10" s="84" t="s">
        <v>52</v>
      </c>
      <c r="B10" s="85" t="s">
        <v>53</v>
      </c>
      <c r="C10" s="306">
        <f>C11+C30</f>
        <v>438508692</v>
      </c>
    </row>
    <row r="11" spans="1:3" s="125" customFormat="1" ht="17.25" customHeight="1">
      <c r="A11" s="84"/>
      <c r="B11" s="86" t="s">
        <v>54</v>
      </c>
      <c r="C11" s="353">
        <f>C12+C25+C18+C23</f>
        <v>398759173.31</v>
      </c>
    </row>
    <row r="12" spans="1:3" s="124" customFormat="1" ht="17.25" customHeight="1">
      <c r="A12" s="84" t="s">
        <v>55</v>
      </c>
      <c r="B12" s="87" t="s">
        <v>56</v>
      </c>
      <c r="C12" s="353">
        <f>C13</f>
        <v>285334950</v>
      </c>
    </row>
    <row r="13" spans="1:3" s="123" customFormat="1" ht="19.5" customHeight="1">
      <c r="A13" s="88" t="s">
        <v>57</v>
      </c>
      <c r="B13" s="89" t="s">
        <v>58</v>
      </c>
      <c r="C13" s="354">
        <v>285334950</v>
      </c>
    </row>
    <row r="14" spans="1:3" s="124" customFormat="1" ht="45" hidden="1" outlineLevel="1">
      <c r="A14" s="215" t="s">
        <v>126</v>
      </c>
      <c r="B14" s="250" t="s">
        <v>427</v>
      </c>
      <c r="C14" s="355"/>
    </row>
    <row r="15" spans="1:3" s="123" customFormat="1" ht="75" hidden="1" outlineLevel="1">
      <c r="A15" s="215" t="s">
        <v>428</v>
      </c>
      <c r="B15" s="250" t="s">
        <v>429</v>
      </c>
      <c r="C15" s="355"/>
    </row>
    <row r="16" spans="1:3" s="123" customFormat="1" ht="30" hidden="1" outlineLevel="1">
      <c r="A16" s="215" t="s">
        <v>127</v>
      </c>
      <c r="B16" s="250" t="s">
        <v>430</v>
      </c>
      <c r="C16" s="355"/>
    </row>
    <row r="17" spans="1:3" s="126" customFormat="1" ht="60" hidden="1" outlineLevel="1">
      <c r="A17" s="215" t="s">
        <v>128</v>
      </c>
      <c r="B17" s="250" t="s">
        <v>431</v>
      </c>
      <c r="C17" s="355"/>
    </row>
    <row r="18" spans="1:3" s="126" customFormat="1" ht="28.5" collapsed="1">
      <c r="A18" s="315" t="s">
        <v>470</v>
      </c>
      <c r="B18" s="309" t="s">
        <v>506</v>
      </c>
      <c r="C18" s="322">
        <f>C19+C20+C21+C22</f>
        <v>467073.31</v>
      </c>
    </row>
    <row r="19" spans="1:3" s="126" customFormat="1" ht="25.5">
      <c r="A19" s="316" t="s">
        <v>471</v>
      </c>
      <c r="B19" s="308" t="s">
        <v>472</v>
      </c>
      <c r="C19" s="355">
        <v>142839.18</v>
      </c>
    </row>
    <row r="20" spans="1:3" s="126" customFormat="1" ht="25.5">
      <c r="A20" s="316" t="s">
        <v>473</v>
      </c>
      <c r="B20" s="308" t="s">
        <v>474</v>
      </c>
      <c r="C20" s="355">
        <v>5330.75</v>
      </c>
    </row>
    <row r="21" spans="1:3" s="126" customFormat="1" ht="25.5">
      <c r="A21" s="316" t="s">
        <v>475</v>
      </c>
      <c r="B21" s="308" t="s">
        <v>476</v>
      </c>
      <c r="C21" s="355">
        <v>312859.48</v>
      </c>
    </row>
    <row r="22" spans="1:3" s="126" customFormat="1" ht="25.5">
      <c r="A22" s="316" t="s">
        <v>477</v>
      </c>
      <c r="B22" s="308" t="s">
        <v>478</v>
      </c>
      <c r="C22" s="355">
        <v>6043.9</v>
      </c>
    </row>
    <row r="23" spans="1:3" s="126" customFormat="1" ht="15.75">
      <c r="A23" s="356" t="s">
        <v>528</v>
      </c>
      <c r="B23" s="357" t="s">
        <v>529</v>
      </c>
      <c r="C23" s="322">
        <f>C24</f>
        <v>60000</v>
      </c>
    </row>
    <row r="24" spans="1:3" s="126" customFormat="1" ht="15.75">
      <c r="A24" s="358" t="s">
        <v>530</v>
      </c>
      <c r="B24" s="359" t="s">
        <v>531</v>
      </c>
      <c r="C24" s="355">
        <v>60000</v>
      </c>
    </row>
    <row r="25" spans="1:3" s="123" customFormat="1" ht="15.75">
      <c r="A25" s="84" t="s">
        <v>59</v>
      </c>
      <c r="B25" s="87" t="s">
        <v>60</v>
      </c>
      <c r="C25" s="353">
        <f>C26+C27</f>
        <v>112897150</v>
      </c>
    </row>
    <row r="26" spans="1:3" s="123" customFormat="1" ht="25.5">
      <c r="A26" s="88" t="s">
        <v>61</v>
      </c>
      <c r="B26" s="89" t="s">
        <v>62</v>
      </c>
      <c r="C26" s="355">
        <v>8500000</v>
      </c>
    </row>
    <row r="27" spans="1:3" s="123" customFormat="1" ht="15.75">
      <c r="A27" s="84" t="s">
        <v>63</v>
      </c>
      <c r="B27" s="87" t="s">
        <v>64</v>
      </c>
      <c r="C27" s="360">
        <f>C28+C29</f>
        <v>104397150</v>
      </c>
    </row>
    <row r="28" spans="1:3" s="123" customFormat="1" ht="25.5">
      <c r="A28" s="90" t="s">
        <v>65</v>
      </c>
      <c r="B28" s="89" t="s">
        <v>66</v>
      </c>
      <c r="C28" s="355">
        <f>278280+622040+2470</f>
        <v>902790</v>
      </c>
    </row>
    <row r="29" spans="1:3" s="123" customFormat="1" ht="25.5">
      <c r="A29" s="88" t="s">
        <v>67</v>
      </c>
      <c r="B29" s="89" t="s">
        <v>68</v>
      </c>
      <c r="C29" s="355">
        <f>68494360+35000000</f>
        <v>103494360</v>
      </c>
    </row>
    <row r="30" spans="1:3" s="123" customFormat="1" ht="15.75">
      <c r="A30" s="84"/>
      <c r="B30" s="86" t="s">
        <v>69</v>
      </c>
      <c r="C30" s="353">
        <f>C31+C43+C49+C47</f>
        <v>39749518.69</v>
      </c>
    </row>
    <row r="31" spans="1:3" s="123" customFormat="1" ht="27.75" customHeight="1">
      <c r="A31" s="84" t="s">
        <v>70</v>
      </c>
      <c r="B31" s="87" t="s">
        <v>71</v>
      </c>
      <c r="C31" s="353">
        <f>C32+C39+C41</f>
        <v>38331400</v>
      </c>
    </row>
    <row r="32" spans="1:3" s="123" customFormat="1" ht="38.25">
      <c r="A32" s="84" t="s">
        <v>105</v>
      </c>
      <c r="B32" s="87" t="s">
        <v>131</v>
      </c>
      <c r="C32" s="353">
        <f>C33+C37+C35</f>
        <v>37829700</v>
      </c>
    </row>
    <row r="33" spans="1:3" s="123" customFormat="1" ht="25.5">
      <c r="A33" s="84" t="s">
        <v>104</v>
      </c>
      <c r="B33" s="87" t="s">
        <v>72</v>
      </c>
      <c r="C33" s="360">
        <f>C34</f>
        <v>32279040</v>
      </c>
    </row>
    <row r="34" spans="1:3" s="124" customFormat="1" ht="38.25">
      <c r="A34" s="88" t="s">
        <v>485</v>
      </c>
      <c r="B34" s="89" t="s">
        <v>3</v>
      </c>
      <c r="C34" s="198">
        <v>32279040</v>
      </c>
    </row>
    <row r="35" spans="1:3" s="124" customFormat="1" ht="38.25">
      <c r="A35" s="70" t="s">
        <v>94</v>
      </c>
      <c r="B35" s="87" t="s">
        <v>466</v>
      </c>
      <c r="C35" s="360">
        <f>C36</f>
        <v>101485</v>
      </c>
    </row>
    <row r="36" spans="1:3" s="123" customFormat="1" ht="38.25">
      <c r="A36" s="91" t="s">
        <v>93</v>
      </c>
      <c r="B36" s="92" t="s">
        <v>467</v>
      </c>
      <c r="C36" s="355">
        <v>101485</v>
      </c>
    </row>
    <row r="37" spans="1:3" s="123" customFormat="1" ht="40.5" customHeight="1">
      <c r="A37" s="84" t="s">
        <v>73</v>
      </c>
      <c r="B37" s="87" t="s">
        <v>74</v>
      </c>
      <c r="C37" s="360">
        <f>C38</f>
        <v>5449175</v>
      </c>
    </row>
    <row r="38" spans="1:3" s="123" customFormat="1" ht="25.5">
      <c r="A38" s="88" t="s">
        <v>75</v>
      </c>
      <c r="B38" s="89" t="s">
        <v>76</v>
      </c>
      <c r="C38" s="355">
        <v>5449175</v>
      </c>
    </row>
    <row r="39" spans="1:3" s="123" customFormat="1" ht="18.75" customHeight="1">
      <c r="A39" s="84" t="s">
        <v>77</v>
      </c>
      <c r="B39" s="87" t="s">
        <v>78</v>
      </c>
      <c r="C39" s="360">
        <f>C40</f>
        <v>51700</v>
      </c>
    </row>
    <row r="40" spans="1:3" s="123" customFormat="1" ht="25.5">
      <c r="A40" s="88" t="s">
        <v>79</v>
      </c>
      <c r="B40" s="89" t="s">
        <v>80</v>
      </c>
      <c r="C40" s="355">
        <v>51700</v>
      </c>
    </row>
    <row r="41" spans="1:3" s="123" customFormat="1" ht="38.25">
      <c r="A41" s="145" t="s">
        <v>146</v>
      </c>
      <c r="B41" s="146" t="s">
        <v>468</v>
      </c>
      <c r="C41" s="322">
        <f>C42</f>
        <v>450000</v>
      </c>
    </row>
    <row r="42" spans="1:3" s="123" customFormat="1" ht="40.5" customHeight="1">
      <c r="A42" s="147" t="s">
        <v>147</v>
      </c>
      <c r="B42" s="148" t="s">
        <v>148</v>
      </c>
      <c r="C42" s="355">
        <v>450000</v>
      </c>
    </row>
    <row r="43" spans="1:3" s="123" customFormat="1" ht="18" customHeight="1">
      <c r="A43" s="84" t="s">
        <v>18</v>
      </c>
      <c r="B43" s="87" t="s">
        <v>19</v>
      </c>
      <c r="C43" s="360">
        <f>C44+C45+C46</f>
        <v>1418118.69</v>
      </c>
    </row>
    <row r="44" spans="1:3" s="123" customFormat="1" ht="40.5" customHeight="1">
      <c r="A44" s="153" t="s">
        <v>159</v>
      </c>
      <c r="B44" s="152" t="s">
        <v>158</v>
      </c>
      <c r="C44" s="363">
        <v>383445.69</v>
      </c>
    </row>
    <row r="45" spans="1:3" s="123" customFormat="1" ht="25.5">
      <c r="A45" s="88" t="s">
        <v>484</v>
      </c>
      <c r="B45" s="89" t="s">
        <v>20</v>
      </c>
      <c r="C45" s="363">
        <v>1000000</v>
      </c>
    </row>
    <row r="46" spans="1:3" s="123" customFormat="1" ht="25.5">
      <c r="A46" s="147" t="s">
        <v>294</v>
      </c>
      <c r="B46" s="148" t="s">
        <v>295</v>
      </c>
      <c r="C46" s="363">
        <v>34673</v>
      </c>
    </row>
    <row r="47" spans="1:3" s="123" customFormat="1" ht="15" customHeight="1" hidden="1" outlineLevel="1">
      <c r="A47" s="154" t="s">
        <v>164</v>
      </c>
      <c r="B47" s="155" t="s">
        <v>165</v>
      </c>
      <c r="C47" s="306">
        <f>C48</f>
        <v>0</v>
      </c>
    </row>
    <row r="48" spans="1:3" s="123" customFormat="1" ht="25.5" hidden="1" outlineLevel="1">
      <c r="A48" s="156" t="s">
        <v>166</v>
      </c>
      <c r="B48" s="157" t="s">
        <v>167</v>
      </c>
      <c r="C48" s="363">
        <v>0</v>
      </c>
    </row>
    <row r="49" spans="1:3" s="123" customFormat="1" ht="13.5" customHeight="1" hidden="1" outlineLevel="1">
      <c r="A49" s="154" t="s">
        <v>160</v>
      </c>
      <c r="B49" s="155" t="s">
        <v>161</v>
      </c>
      <c r="C49" s="306">
        <f>C50</f>
        <v>0</v>
      </c>
    </row>
    <row r="50" spans="1:3" s="123" customFormat="1" ht="13.5" customHeight="1" hidden="1" outlineLevel="1">
      <c r="A50" s="156" t="s">
        <v>162</v>
      </c>
      <c r="B50" s="157" t="s">
        <v>163</v>
      </c>
      <c r="C50" s="363">
        <v>0</v>
      </c>
    </row>
    <row r="51" spans="1:3" ht="15.75" collapsed="1">
      <c r="A51" s="145" t="s">
        <v>149</v>
      </c>
      <c r="B51" s="151" t="s">
        <v>150</v>
      </c>
      <c r="C51" s="361">
        <f>C52+C59+C61</f>
        <v>372288120</v>
      </c>
    </row>
    <row r="52" spans="1:3" ht="16.5" customHeight="1">
      <c r="A52" s="145" t="s">
        <v>151</v>
      </c>
      <c r="B52" s="146" t="s">
        <v>152</v>
      </c>
      <c r="C52" s="361">
        <f>SUM(C53:C58)</f>
        <v>21031710</v>
      </c>
    </row>
    <row r="53" spans="1:3" ht="38.25" hidden="1" outlineLevel="1">
      <c r="A53" s="340" t="s">
        <v>519</v>
      </c>
      <c r="B53" s="148" t="s">
        <v>526</v>
      </c>
      <c r="C53" s="362"/>
    </row>
    <row r="54" spans="1:3" ht="16.5" customHeight="1" hidden="1" outlineLevel="1">
      <c r="A54" s="340" t="s">
        <v>493</v>
      </c>
      <c r="B54" s="149" t="s">
        <v>500</v>
      </c>
      <c r="C54" s="362"/>
    </row>
    <row r="55" spans="1:3" ht="25.5" collapsed="1">
      <c r="A55" s="340" t="s">
        <v>494</v>
      </c>
      <c r="B55" s="149" t="s">
        <v>479</v>
      </c>
      <c r="C55" s="362">
        <v>5000000</v>
      </c>
    </row>
    <row r="56" spans="1:3" ht="15.75" hidden="1" outlineLevel="1">
      <c r="A56" s="147" t="s">
        <v>509</v>
      </c>
      <c r="B56" s="149" t="s">
        <v>510</v>
      </c>
      <c r="C56" s="362"/>
    </row>
    <row r="57" spans="1:3" ht="25.5" hidden="1" outlineLevel="1">
      <c r="A57" s="340" t="s">
        <v>511</v>
      </c>
      <c r="B57" s="149" t="s">
        <v>512</v>
      </c>
      <c r="C57" s="364"/>
    </row>
    <row r="58" spans="1:7" ht="25.5" collapsed="1">
      <c r="A58" s="340" t="s">
        <v>180</v>
      </c>
      <c r="B58" s="149" t="s">
        <v>181</v>
      </c>
      <c r="C58" s="362">
        <f>6031710+10000000</f>
        <v>16031710</v>
      </c>
      <c r="D58" s="434"/>
      <c r="E58" s="434"/>
      <c r="F58" s="434"/>
      <c r="G58" s="365"/>
    </row>
    <row r="59" spans="1:3" ht="16.5" customHeight="1">
      <c r="A59" s="366" t="s">
        <v>157</v>
      </c>
      <c r="B59" s="367" t="s">
        <v>154</v>
      </c>
      <c r="C59" s="361">
        <f>C60</f>
        <v>351256410</v>
      </c>
    </row>
    <row r="60" spans="1:5" ht="18" customHeight="1">
      <c r="A60" s="368" t="s">
        <v>156</v>
      </c>
      <c r="B60" s="152" t="s">
        <v>155</v>
      </c>
      <c r="C60" s="363">
        <f>311656410+39600000</f>
        <v>351256410</v>
      </c>
      <c r="D60" s="369"/>
      <c r="E60" s="369"/>
    </row>
    <row r="61" spans="1:5" ht="42" customHeight="1" hidden="1" outlineLevel="1">
      <c r="A61" s="341" t="s">
        <v>501</v>
      </c>
      <c r="B61" s="343" t="s">
        <v>502</v>
      </c>
      <c r="C61" s="127">
        <f>C62</f>
        <v>0</v>
      </c>
      <c r="D61" s="369"/>
      <c r="E61" s="369"/>
    </row>
    <row r="62" spans="1:5" ht="18" customHeight="1" hidden="1" outlineLevel="1">
      <c r="A62" s="342" t="s">
        <v>503</v>
      </c>
      <c r="B62" s="327" t="s">
        <v>504</v>
      </c>
      <c r="C62" s="363">
        <v>0</v>
      </c>
      <c r="D62" s="369"/>
      <c r="E62" s="369"/>
    </row>
    <row r="63" spans="1:3" ht="15.75" collapsed="1">
      <c r="A63" s="150"/>
      <c r="B63" s="12" t="s">
        <v>153</v>
      </c>
      <c r="C63" s="127">
        <f>C51+C10</f>
        <v>810796812</v>
      </c>
    </row>
    <row r="65" ht="12" hidden="1" outlineLevel="1">
      <c r="C65" s="201">
        <v>810796812</v>
      </c>
    </row>
    <row r="66" ht="12" collapsed="1"/>
  </sheetData>
  <sheetProtection/>
  <mergeCells count="3">
    <mergeCell ref="A6:B6"/>
    <mergeCell ref="A5:C5"/>
    <mergeCell ref="D58:F58"/>
  </mergeCells>
  <printOptions/>
  <pageMargins left="0.6692913385826772" right="0" top="0.3937007874015748" bottom="0.5118110236220472" header="0.31496062992125984" footer="0.31496062992125984"/>
  <pageSetup fitToHeight="1" fitToWidth="1" horizontalDpi="600" verticalDpi="600" orientation="portrait" paperSize="9" scale="5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1"/>
  <sheetViews>
    <sheetView zoomScalePageLayoutView="0" workbookViewId="0" topLeftCell="A1">
      <selection activeCell="E35" sqref="E35"/>
    </sheetView>
  </sheetViews>
  <sheetFormatPr defaultColWidth="9.140625" defaultRowHeight="12.75" outlineLevelRow="1"/>
  <cols>
    <col min="1" max="1" width="31.140625" style="0" customWidth="1"/>
    <col min="2" max="2" width="70.28125" style="0" customWidth="1"/>
    <col min="3" max="3" width="22.00390625" style="0" customWidth="1"/>
  </cols>
  <sheetData>
    <row r="1" spans="2:4" ht="15.75">
      <c r="B1" s="445" t="s">
        <v>630</v>
      </c>
      <c r="C1" s="445"/>
      <c r="D1" s="71"/>
    </row>
    <row r="2" spans="2:4" ht="15.75">
      <c r="B2" s="445" t="s">
        <v>88</v>
      </c>
      <c r="C2" s="445"/>
      <c r="D2" s="71"/>
    </row>
    <row r="3" spans="2:4" ht="15.75">
      <c r="B3" s="446" t="s">
        <v>631</v>
      </c>
      <c r="C3" s="446"/>
      <c r="D3" s="71"/>
    </row>
    <row r="4" spans="2:4" ht="15.75">
      <c r="B4" s="72"/>
      <c r="C4" s="72"/>
      <c r="D4" s="72"/>
    </row>
    <row r="5" spans="2:4" ht="15.75">
      <c r="B5" s="72"/>
      <c r="C5" s="72"/>
      <c r="D5" s="72"/>
    </row>
    <row r="6" spans="1:4" ht="18.75">
      <c r="A6" s="471" t="s">
        <v>621</v>
      </c>
      <c r="B6" s="471"/>
      <c r="C6" s="471"/>
      <c r="D6" s="72"/>
    </row>
    <row r="7" spans="2:4" ht="18.75">
      <c r="B7" s="470"/>
      <c r="C7" s="470"/>
      <c r="D7" s="73"/>
    </row>
    <row r="8" spans="2:6" ht="15.75">
      <c r="B8" s="72"/>
      <c r="C8" s="72"/>
      <c r="D8" s="73"/>
      <c r="F8" s="72"/>
    </row>
    <row r="9" spans="1:4" ht="48" customHeight="1">
      <c r="A9" s="68" t="s">
        <v>192</v>
      </c>
      <c r="B9" s="74" t="s">
        <v>95</v>
      </c>
      <c r="C9" s="68" t="s">
        <v>96</v>
      </c>
      <c r="D9" s="72"/>
    </row>
    <row r="10" spans="1:4" ht="7.5" customHeight="1">
      <c r="A10" s="467"/>
      <c r="B10" s="75"/>
      <c r="C10" s="76"/>
      <c r="D10" s="72"/>
    </row>
    <row r="11" spans="1:4" ht="15.75" customHeight="1">
      <c r="A11" s="468"/>
      <c r="B11" s="77" t="s">
        <v>97</v>
      </c>
      <c r="C11" s="377">
        <f>C13</f>
        <v>0</v>
      </c>
      <c r="D11" s="72"/>
    </row>
    <row r="12" spans="1:4" ht="15" customHeight="1">
      <c r="A12" s="469"/>
      <c r="B12" s="119" t="s">
        <v>98</v>
      </c>
      <c r="C12" s="377"/>
      <c r="D12" s="72"/>
    </row>
    <row r="13" spans="1:4" ht="18.75" customHeight="1">
      <c r="A13" s="118"/>
      <c r="B13" s="78" t="s">
        <v>99</v>
      </c>
      <c r="C13" s="378">
        <f>C14+C15</f>
        <v>0</v>
      </c>
      <c r="D13" s="72"/>
    </row>
    <row r="14" spans="1:4" ht="25.5" customHeight="1">
      <c r="A14" s="80" t="s">
        <v>129</v>
      </c>
      <c r="B14" s="79" t="s">
        <v>100</v>
      </c>
      <c r="C14" s="121">
        <f>-'Дох-2014'!C63</f>
        <v>-810796812</v>
      </c>
      <c r="D14" s="72"/>
    </row>
    <row r="15" spans="1:4" ht="24" customHeight="1">
      <c r="A15" s="80" t="s">
        <v>130</v>
      </c>
      <c r="B15" s="79" t="s">
        <v>101</v>
      </c>
      <c r="C15" s="379">
        <f>'Расходы по новым ЦС'!F9</f>
        <v>810796812</v>
      </c>
      <c r="D15" s="72"/>
    </row>
    <row r="16" spans="2:4" ht="15.75">
      <c r="B16" s="72"/>
      <c r="C16" s="380"/>
      <c r="D16" s="72"/>
    </row>
    <row r="17" spans="2:4" ht="15.75">
      <c r="B17" s="72"/>
      <c r="C17" s="381"/>
      <c r="D17" s="72"/>
    </row>
    <row r="18" spans="2:4" ht="15.75" hidden="1" outlineLevel="1">
      <c r="B18" s="72"/>
      <c r="C18" s="381">
        <f>'Дох-2014'!C63-'Расходы по новым ЦС'!F9</f>
        <v>0</v>
      </c>
      <c r="D18" s="72"/>
    </row>
    <row r="19" spans="2:4" ht="15.75" hidden="1" outlineLevel="1">
      <c r="B19" s="72"/>
      <c r="C19" s="381"/>
      <c r="D19" s="72"/>
    </row>
    <row r="20" spans="2:4" ht="15.75" hidden="1" outlineLevel="1">
      <c r="B20" s="72"/>
      <c r="C20" s="381">
        <f>C11/'Дох-2014'!C10*100</f>
        <v>0</v>
      </c>
      <c r="D20" s="72"/>
    </row>
    <row r="21" ht="15.75" collapsed="1">
      <c r="D21" s="72"/>
    </row>
  </sheetData>
  <sheetProtection/>
  <mergeCells count="6">
    <mergeCell ref="A10:A12"/>
    <mergeCell ref="B1:C1"/>
    <mergeCell ref="B2:C2"/>
    <mergeCell ref="B3:C3"/>
    <mergeCell ref="B7:C7"/>
    <mergeCell ref="A6:C6"/>
  </mergeCells>
  <printOptions/>
  <pageMargins left="0.9448818897637796" right="0.31496062992125984" top="0.7480314960629921" bottom="0.7480314960629921" header="0.31496062992125984" footer="0.31496062992125984"/>
  <pageSetup fitToHeight="1" fitToWidth="1" horizontalDpi="600" verticalDpi="600" orientation="portrait" paperSize="9" scale="7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13"/>
  <sheetViews>
    <sheetView zoomScalePageLayoutView="0" workbookViewId="0" topLeftCell="A1">
      <selection activeCell="E22" sqref="E22"/>
    </sheetView>
  </sheetViews>
  <sheetFormatPr defaultColWidth="9.140625" defaultRowHeight="12.75"/>
  <cols>
    <col min="1" max="1" width="6.140625" style="235" customWidth="1"/>
    <col min="2" max="2" width="66.421875" style="235" customWidth="1"/>
    <col min="3" max="3" width="19.140625" style="235" customWidth="1"/>
    <col min="4" max="5" width="9.140625" style="235" customWidth="1"/>
    <col min="6" max="6" width="11.7109375" style="235" bestFit="1" customWidth="1"/>
    <col min="7" max="16384" width="9.140625" style="235" customWidth="1"/>
  </cols>
  <sheetData>
    <row r="1" spans="3:4" ht="12.75">
      <c r="C1" s="236"/>
      <c r="D1" s="237"/>
    </row>
    <row r="2" ht="12.75">
      <c r="C2" s="238"/>
    </row>
    <row r="3" spans="1:3" ht="46.5" customHeight="1">
      <c r="A3" s="440" t="s">
        <v>620</v>
      </c>
      <c r="B3" s="440"/>
      <c r="C3" s="440"/>
    </row>
    <row r="4" spans="1:3" ht="12.75">
      <c r="A4" s="218"/>
      <c r="B4" s="218"/>
      <c r="C4" s="236" t="s">
        <v>87</v>
      </c>
    </row>
    <row r="5" spans="1:3" ht="28.5" customHeight="1">
      <c r="A5" s="239" t="s">
        <v>1</v>
      </c>
      <c r="B5" s="239" t="s">
        <v>0</v>
      </c>
      <c r="C5" s="239" t="s">
        <v>90</v>
      </c>
    </row>
    <row r="6" spans="1:3" ht="47.25">
      <c r="A6" s="240" t="s">
        <v>91</v>
      </c>
      <c r="B6" s="244" t="s">
        <v>327</v>
      </c>
      <c r="C6" s="245">
        <f>'Расходы по новым ЦС'!F308</f>
        <v>1015686</v>
      </c>
    </row>
    <row r="7" spans="1:3" ht="31.5">
      <c r="A7" s="240" t="s">
        <v>92</v>
      </c>
      <c r="B7" s="244" t="s">
        <v>328</v>
      </c>
      <c r="C7" s="245">
        <f>360000+150000</f>
        <v>510000</v>
      </c>
    </row>
    <row r="8" spans="1:3" ht="47.25">
      <c r="A8" s="240" t="s">
        <v>175</v>
      </c>
      <c r="B8" s="244" t="s">
        <v>329</v>
      </c>
      <c r="C8" s="245">
        <f>1000000+1210000</f>
        <v>2210000</v>
      </c>
    </row>
    <row r="9" spans="1:6" ht="31.5">
      <c r="A9" s="240" t="s">
        <v>187</v>
      </c>
      <c r="B9" s="244" t="s">
        <v>330</v>
      </c>
      <c r="C9" s="245">
        <f>297000+1710000</f>
        <v>2007000</v>
      </c>
      <c r="F9" s="246"/>
    </row>
    <row r="10" spans="1:4" ht="47.25">
      <c r="A10" s="240" t="s">
        <v>188</v>
      </c>
      <c r="B10" s="337" t="s">
        <v>331</v>
      </c>
      <c r="C10" s="241">
        <f>'Расходы по новым ЦС'!F289</f>
        <v>816000</v>
      </c>
      <c r="D10" s="338"/>
    </row>
    <row r="11" spans="1:4" ht="78.75" customHeight="1">
      <c r="A11" s="240" t="s">
        <v>189</v>
      </c>
      <c r="B11" s="339" t="s">
        <v>332</v>
      </c>
      <c r="C11" s="241">
        <f>'Расходы по новым ЦС'!F223</f>
        <v>440000</v>
      </c>
      <c r="D11" s="338"/>
    </row>
    <row r="12" spans="1:4" ht="28.5" customHeight="1">
      <c r="A12" s="240"/>
      <c r="B12" s="242" t="s">
        <v>103</v>
      </c>
      <c r="C12" s="243">
        <f>SUM(C6:C11)</f>
        <v>6998686</v>
      </c>
      <c r="D12" s="338"/>
    </row>
    <row r="13" spans="1:3" ht="12.75">
      <c r="A13" s="218"/>
      <c r="B13" s="218"/>
      <c r="C13" s="218"/>
    </row>
  </sheetData>
  <sheetProtection/>
  <mergeCells count="1">
    <mergeCell ref="A3:C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C1283"/>
  <sheetViews>
    <sheetView zoomScalePageLayoutView="0" workbookViewId="0" topLeftCell="A1">
      <selection activeCell="J13" sqref="J13"/>
    </sheetView>
  </sheetViews>
  <sheetFormatPr defaultColWidth="9.140625" defaultRowHeight="12.75"/>
  <cols>
    <col min="1" max="1" width="10.140625" style="389" customWidth="1"/>
    <col min="2" max="2" width="30.140625" style="235" customWidth="1"/>
    <col min="3" max="3" width="65.7109375" style="235" customWidth="1"/>
    <col min="4" max="16384" width="9.140625" style="235" customWidth="1"/>
  </cols>
  <sheetData>
    <row r="1" spans="1:3" ht="12.75">
      <c r="A1" s="382"/>
      <c r="B1" s="236"/>
      <c r="C1" s="236" t="s">
        <v>465</v>
      </c>
    </row>
    <row r="2" spans="1:3" ht="12.75">
      <c r="A2" s="382"/>
      <c r="B2" s="236"/>
      <c r="C2" s="236" t="s">
        <v>88</v>
      </c>
    </row>
    <row r="3" spans="1:3" ht="12.75">
      <c r="A3" s="382"/>
      <c r="B3" s="236"/>
      <c r="C3" s="69" t="s">
        <v>631</v>
      </c>
    </row>
    <row r="4" spans="1:3" ht="15.75">
      <c r="A4" s="382"/>
      <c r="B4" s="236"/>
      <c r="C4" s="383"/>
    </row>
    <row r="5" spans="1:3" ht="18.75" customHeight="1">
      <c r="A5" s="435" t="s">
        <v>565</v>
      </c>
      <c r="B5" s="435"/>
      <c r="C5" s="435"/>
    </row>
    <row r="6" spans="1:3" ht="18" customHeight="1">
      <c r="A6" s="436" t="s">
        <v>632</v>
      </c>
      <c r="B6" s="436"/>
      <c r="C6" s="436"/>
    </row>
    <row r="7" spans="1:3" ht="12.75">
      <c r="A7" s="384"/>
      <c r="B7" s="384"/>
      <c r="C7" s="384"/>
    </row>
    <row r="8" spans="1:3" ht="47.25" customHeight="1">
      <c r="A8" s="385" t="s">
        <v>81</v>
      </c>
      <c r="B8" s="239" t="s">
        <v>566</v>
      </c>
      <c r="C8" s="239" t="s">
        <v>567</v>
      </c>
    </row>
    <row r="9" spans="1:3" ht="27.75" customHeight="1">
      <c r="A9" s="385" t="s">
        <v>82</v>
      </c>
      <c r="B9" s="239"/>
      <c r="C9" s="239" t="s">
        <v>83</v>
      </c>
    </row>
    <row r="10" spans="1:3" ht="36" customHeight="1">
      <c r="A10" s="386" t="s">
        <v>82</v>
      </c>
      <c r="B10" s="240" t="s">
        <v>625</v>
      </c>
      <c r="C10" s="430" t="s">
        <v>624</v>
      </c>
    </row>
    <row r="11" spans="1:3" ht="33.75" customHeight="1">
      <c r="A11" s="386" t="s">
        <v>82</v>
      </c>
      <c r="B11" s="240" t="s">
        <v>627</v>
      </c>
      <c r="C11" s="430" t="s">
        <v>626</v>
      </c>
    </row>
    <row r="12" spans="1:3" ht="51.75" customHeight="1">
      <c r="A12" s="386" t="s">
        <v>82</v>
      </c>
      <c r="B12" s="240" t="s">
        <v>568</v>
      </c>
      <c r="C12" s="387" t="s">
        <v>569</v>
      </c>
    </row>
    <row r="13" spans="1:3" ht="47.25">
      <c r="A13" s="386" t="s">
        <v>82</v>
      </c>
      <c r="B13" s="240" t="s">
        <v>570</v>
      </c>
      <c r="C13" s="387" t="s">
        <v>571</v>
      </c>
    </row>
    <row r="14" spans="1:3" ht="38.25" customHeight="1">
      <c r="A14" s="386" t="s">
        <v>82</v>
      </c>
      <c r="B14" s="388" t="s">
        <v>572</v>
      </c>
      <c r="C14" s="387" t="s">
        <v>100</v>
      </c>
    </row>
    <row r="15" spans="1:3" ht="36.75" customHeight="1">
      <c r="A15" s="386" t="s">
        <v>82</v>
      </c>
      <c r="B15" s="388" t="s">
        <v>573</v>
      </c>
      <c r="C15" s="387" t="s">
        <v>101</v>
      </c>
    </row>
    <row r="16" spans="1:3" ht="39" customHeight="1">
      <c r="A16" s="386" t="s">
        <v>82</v>
      </c>
      <c r="B16" s="388" t="s">
        <v>574</v>
      </c>
      <c r="C16" s="387" t="s">
        <v>575</v>
      </c>
    </row>
    <row r="17" spans="1:3" ht="36.75" customHeight="1">
      <c r="A17" s="386" t="s">
        <v>82</v>
      </c>
      <c r="B17" s="388" t="s">
        <v>576</v>
      </c>
      <c r="C17" s="387" t="s">
        <v>577</v>
      </c>
    </row>
    <row r="18" spans="1:3" ht="40.5" customHeight="1">
      <c r="A18" s="386" t="s">
        <v>82</v>
      </c>
      <c r="B18" s="240" t="s">
        <v>578</v>
      </c>
      <c r="C18" s="387" t="s">
        <v>579</v>
      </c>
    </row>
    <row r="19" spans="1:3" ht="36" customHeight="1">
      <c r="A19" s="386" t="s">
        <v>82</v>
      </c>
      <c r="B19" s="240" t="s">
        <v>580</v>
      </c>
      <c r="C19" s="387" t="s">
        <v>581</v>
      </c>
    </row>
    <row r="20" ht="12.75">
      <c r="C20" s="390"/>
    </row>
    <row r="21" ht="12.75">
      <c r="C21" s="390"/>
    </row>
    <row r="22" ht="12.75">
      <c r="C22" s="390"/>
    </row>
    <row r="23" ht="12.75">
      <c r="C23" s="390"/>
    </row>
    <row r="24" ht="12.75">
      <c r="C24" s="390"/>
    </row>
    <row r="25" ht="12.75">
      <c r="C25" s="390"/>
    </row>
    <row r="26" ht="12.75">
      <c r="C26" s="390"/>
    </row>
    <row r="27" ht="12.75">
      <c r="C27" s="390"/>
    </row>
    <row r="28" ht="12.75">
      <c r="C28" s="390"/>
    </row>
    <row r="29" ht="12.75">
      <c r="C29" s="390"/>
    </row>
    <row r="30" ht="12.75">
      <c r="C30" s="390"/>
    </row>
    <row r="31" ht="12.75">
      <c r="C31" s="390"/>
    </row>
    <row r="32" ht="12.75">
      <c r="C32" s="390"/>
    </row>
    <row r="33" ht="12.75">
      <c r="C33" s="390"/>
    </row>
    <row r="34" ht="12.75">
      <c r="C34" s="390"/>
    </row>
    <row r="35" ht="12.75">
      <c r="C35" s="390"/>
    </row>
    <row r="36" ht="12.75">
      <c r="C36" s="390"/>
    </row>
    <row r="37" ht="12.75">
      <c r="C37" s="390"/>
    </row>
    <row r="38" ht="12.75">
      <c r="C38" s="390"/>
    </row>
    <row r="39" ht="12.75">
      <c r="C39" s="390"/>
    </row>
    <row r="40" ht="12.75">
      <c r="C40" s="390"/>
    </row>
    <row r="41" ht="12.75">
      <c r="C41" s="390"/>
    </row>
    <row r="42" ht="12.75">
      <c r="C42" s="390"/>
    </row>
    <row r="43" ht="12.75">
      <c r="C43" s="390"/>
    </row>
    <row r="44" ht="12.75">
      <c r="C44" s="390"/>
    </row>
    <row r="45" ht="12.75">
      <c r="C45" s="390"/>
    </row>
    <row r="46" ht="12.75">
      <c r="C46" s="390"/>
    </row>
    <row r="47" ht="12.75">
      <c r="C47" s="390"/>
    </row>
    <row r="48" ht="12.75">
      <c r="C48" s="390"/>
    </row>
    <row r="49" ht="12.75">
      <c r="C49" s="390"/>
    </row>
    <row r="50" ht="12.75">
      <c r="C50" s="390"/>
    </row>
    <row r="51" ht="12.75">
      <c r="C51" s="390"/>
    </row>
    <row r="52" ht="12.75">
      <c r="C52" s="390"/>
    </row>
    <row r="53" ht="12.75">
      <c r="C53" s="390"/>
    </row>
    <row r="54" ht="12.75">
      <c r="C54" s="390"/>
    </row>
    <row r="55" ht="12.75">
      <c r="C55" s="390"/>
    </row>
    <row r="56" ht="12.75">
      <c r="C56" s="390"/>
    </row>
    <row r="57" ht="12.75">
      <c r="C57" s="390"/>
    </row>
    <row r="58" ht="12.75">
      <c r="C58" s="390"/>
    </row>
    <row r="59" ht="12.75">
      <c r="C59" s="390"/>
    </row>
    <row r="60" ht="12.75">
      <c r="C60" s="390"/>
    </row>
    <row r="61" ht="12.75">
      <c r="C61" s="390"/>
    </row>
    <row r="62" ht="12.75">
      <c r="C62" s="390"/>
    </row>
    <row r="63" ht="12.75">
      <c r="C63" s="390"/>
    </row>
    <row r="64" ht="12.75">
      <c r="C64" s="390"/>
    </row>
    <row r="65" ht="12.75">
      <c r="C65" s="390"/>
    </row>
    <row r="66" ht="12.75">
      <c r="C66" s="390"/>
    </row>
    <row r="67" ht="12.75">
      <c r="C67" s="390"/>
    </row>
    <row r="68" ht="12.75">
      <c r="C68" s="390"/>
    </row>
    <row r="69" ht="12.75">
      <c r="C69" s="390"/>
    </row>
    <row r="70" ht="12.75">
      <c r="C70" s="390"/>
    </row>
    <row r="71" ht="12.75">
      <c r="C71" s="390"/>
    </row>
    <row r="72" ht="12.75">
      <c r="C72" s="390"/>
    </row>
    <row r="73" ht="12.75">
      <c r="C73" s="390"/>
    </row>
    <row r="74" ht="12.75">
      <c r="C74" s="390"/>
    </row>
    <row r="75" ht="12.75">
      <c r="C75" s="390"/>
    </row>
    <row r="76" ht="12.75">
      <c r="C76" s="390"/>
    </row>
    <row r="77" ht="12.75">
      <c r="C77" s="390"/>
    </row>
    <row r="78" ht="12.75">
      <c r="C78" s="390"/>
    </row>
    <row r="79" ht="12.75">
      <c r="C79" s="390"/>
    </row>
    <row r="80" ht="12.75">
      <c r="C80" s="390"/>
    </row>
    <row r="81" ht="12.75">
      <c r="C81" s="390"/>
    </row>
    <row r="82" ht="12.75">
      <c r="C82" s="390"/>
    </row>
    <row r="83" ht="12.75">
      <c r="C83" s="390"/>
    </row>
    <row r="84" ht="12.75">
      <c r="C84" s="390"/>
    </row>
    <row r="85" ht="12.75">
      <c r="C85" s="390"/>
    </row>
    <row r="86" ht="12.75">
      <c r="C86" s="390"/>
    </row>
    <row r="87" ht="12.75">
      <c r="C87" s="390"/>
    </row>
    <row r="88" ht="12.75">
      <c r="C88" s="390"/>
    </row>
    <row r="89" ht="12.75">
      <c r="C89" s="390"/>
    </row>
    <row r="90" ht="12.75">
      <c r="C90" s="390"/>
    </row>
    <row r="91" ht="12.75">
      <c r="C91" s="390"/>
    </row>
    <row r="92" ht="12.75">
      <c r="C92" s="390"/>
    </row>
    <row r="93" ht="12.75">
      <c r="C93" s="390"/>
    </row>
    <row r="94" ht="12.75">
      <c r="C94" s="390"/>
    </row>
    <row r="95" ht="12.75">
      <c r="C95" s="390"/>
    </row>
    <row r="96" ht="12.75">
      <c r="C96" s="390"/>
    </row>
    <row r="97" ht="12.75">
      <c r="C97" s="390"/>
    </row>
    <row r="98" ht="12.75">
      <c r="C98" s="390"/>
    </row>
    <row r="99" ht="12.75">
      <c r="C99" s="390"/>
    </row>
    <row r="100" ht="12.75">
      <c r="C100" s="390"/>
    </row>
    <row r="101" ht="12.75">
      <c r="C101" s="390"/>
    </row>
    <row r="102" ht="12.75">
      <c r="C102" s="390"/>
    </row>
    <row r="103" ht="12.75">
      <c r="C103" s="390"/>
    </row>
    <row r="104" ht="12.75">
      <c r="C104" s="390"/>
    </row>
    <row r="105" ht="12.75">
      <c r="C105" s="390"/>
    </row>
    <row r="106" ht="12.75">
      <c r="C106" s="390"/>
    </row>
    <row r="107" ht="12.75">
      <c r="C107" s="390"/>
    </row>
    <row r="108" ht="12.75">
      <c r="C108" s="390"/>
    </row>
    <row r="109" ht="12.75">
      <c r="C109" s="390"/>
    </row>
    <row r="110" ht="12.75">
      <c r="C110" s="390"/>
    </row>
    <row r="111" ht="12.75">
      <c r="C111" s="390"/>
    </row>
    <row r="112" ht="12.75">
      <c r="C112" s="390"/>
    </row>
    <row r="113" ht="12.75">
      <c r="C113" s="390"/>
    </row>
    <row r="114" ht="12.75">
      <c r="C114" s="390"/>
    </row>
    <row r="115" ht="12.75">
      <c r="C115" s="390"/>
    </row>
    <row r="116" ht="12.75">
      <c r="C116" s="390"/>
    </row>
    <row r="117" ht="12.75">
      <c r="C117" s="390"/>
    </row>
    <row r="118" ht="12.75">
      <c r="C118" s="390"/>
    </row>
    <row r="119" ht="12.75">
      <c r="C119" s="390"/>
    </row>
    <row r="120" ht="12.75">
      <c r="C120" s="390"/>
    </row>
    <row r="121" ht="12.75">
      <c r="C121" s="390"/>
    </row>
    <row r="122" ht="12.75">
      <c r="C122" s="390"/>
    </row>
    <row r="123" ht="12.75">
      <c r="C123" s="390"/>
    </row>
    <row r="124" ht="12.75">
      <c r="C124" s="390"/>
    </row>
    <row r="125" ht="12.75">
      <c r="C125" s="390"/>
    </row>
    <row r="126" ht="12.75">
      <c r="C126" s="390"/>
    </row>
    <row r="127" ht="12.75">
      <c r="C127" s="390"/>
    </row>
    <row r="128" ht="12.75">
      <c r="C128" s="390"/>
    </row>
    <row r="129" ht="12.75">
      <c r="C129" s="390"/>
    </row>
    <row r="130" ht="12.75">
      <c r="C130" s="390"/>
    </row>
    <row r="131" ht="12.75">
      <c r="C131" s="390"/>
    </row>
    <row r="132" ht="12.75">
      <c r="C132" s="390"/>
    </row>
    <row r="133" ht="12.75">
      <c r="C133" s="390"/>
    </row>
    <row r="134" ht="12.75">
      <c r="C134" s="390"/>
    </row>
    <row r="135" ht="12.75">
      <c r="C135" s="390"/>
    </row>
    <row r="136" ht="12.75">
      <c r="C136" s="390"/>
    </row>
    <row r="137" ht="12.75">
      <c r="C137" s="390"/>
    </row>
    <row r="138" ht="12.75">
      <c r="C138" s="390"/>
    </row>
    <row r="139" ht="12.75">
      <c r="C139" s="390"/>
    </row>
    <row r="140" ht="12.75">
      <c r="C140" s="390"/>
    </row>
    <row r="141" ht="12.75">
      <c r="C141" s="390"/>
    </row>
    <row r="142" ht="12.75">
      <c r="C142" s="390"/>
    </row>
    <row r="143" ht="12.75">
      <c r="C143" s="390"/>
    </row>
    <row r="144" ht="12.75">
      <c r="C144" s="390"/>
    </row>
    <row r="145" ht="12.75">
      <c r="C145" s="390"/>
    </row>
    <row r="146" ht="12.75">
      <c r="C146" s="390"/>
    </row>
    <row r="147" ht="12.75">
      <c r="C147" s="390"/>
    </row>
    <row r="148" ht="12.75">
      <c r="C148" s="390"/>
    </row>
    <row r="149" ht="12.75">
      <c r="C149" s="390"/>
    </row>
    <row r="150" ht="12.75">
      <c r="C150" s="390"/>
    </row>
    <row r="151" ht="12.75">
      <c r="C151" s="390"/>
    </row>
    <row r="152" ht="12.75">
      <c r="C152" s="390"/>
    </row>
    <row r="153" ht="12.75">
      <c r="C153" s="390"/>
    </row>
    <row r="154" ht="12.75">
      <c r="C154" s="390"/>
    </row>
    <row r="155" ht="12.75">
      <c r="C155" s="390"/>
    </row>
    <row r="156" ht="12.75">
      <c r="C156" s="390"/>
    </row>
    <row r="157" ht="12.75">
      <c r="C157" s="390"/>
    </row>
    <row r="158" ht="12.75">
      <c r="C158" s="390"/>
    </row>
    <row r="159" ht="12.75">
      <c r="C159" s="390"/>
    </row>
    <row r="160" ht="12.75">
      <c r="C160" s="390"/>
    </row>
    <row r="161" ht="12.75">
      <c r="C161" s="390"/>
    </row>
    <row r="162" ht="12.75">
      <c r="C162" s="390"/>
    </row>
    <row r="163" ht="12.75">
      <c r="C163" s="390"/>
    </row>
    <row r="164" ht="12.75">
      <c r="C164" s="390"/>
    </row>
    <row r="165" ht="12.75">
      <c r="C165" s="390"/>
    </row>
    <row r="166" ht="12.75">
      <c r="C166" s="390"/>
    </row>
    <row r="167" ht="12.75">
      <c r="C167" s="390"/>
    </row>
    <row r="168" ht="12.75">
      <c r="C168" s="390"/>
    </row>
    <row r="169" ht="12.75">
      <c r="C169" s="390"/>
    </row>
    <row r="170" ht="12.75">
      <c r="C170" s="390"/>
    </row>
    <row r="171" ht="12.75">
      <c r="C171" s="390"/>
    </row>
    <row r="172" ht="12.75">
      <c r="C172" s="390"/>
    </row>
    <row r="173" ht="12.75">
      <c r="C173" s="390"/>
    </row>
    <row r="174" ht="12.75">
      <c r="C174" s="390"/>
    </row>
    <row r="175" ht="12.75">
      <c r="C175" s="390"/>
    </row>
    <row r="176" ht="12.75">
      <c r="C176" s="390"/>
    </row>
    <row r="177" ht="12.75">
      <c r="C177" s="390"/>
    </row>
    <row r="178" ht="12.75">
      <c r="C178" s="390"/>
    </row>
    <row r="179" ht="12.75">
      <c r="C179" s="390"/>
    </row>
    <row r="180" ht="12.75">
      <c r="C180" s="390"/>
    </row>
    <row r="181" ht="12.75">
      <c r="C181" s="390"/>
    </row>
    <row r="182" ht="12.75">
      <c r="C182" s="390"/>
    </row>
    <row r="183" ht="12.75">
      <c r="C183" s="390"/>
    </row>
    <row r="184" ht="12.75">
      <c r="C184" s="390"/>
    </row>
    <row r="185" ht="12.75">
      <c r="C185" s="390"/>
    </row>
    <row r="186" ht="12.75">
      <c r="C186" s="390"/>
    </row>
    <row r="187" ht="12.75">
      <c r="C187" s="390"/>
    </row>
    <row r="188" ht="12.75">
      <c r="C188" s="390"/>
    </row>
    <row r="189" ht="12.75">
      <c r="C189" s="390"/>
    </row>
    <row r="190" ht="12.75">
      <c r="C190" s="390"/>
    </row>
    <row r="191" ht="12.75">
      <c r="C191" s="390"/>
    </row>
    <row r="192" ht="12.75">
      <c r="C192" s="390"/>
    </row>
    <row r="193" ht="12.75">
      <c r="C193" s="390"/>
    </row>
    <row r="194" ht="12.75">
      <c r="C194" s="390"/>
    </row>
    <row r="195" ht="12.75">
      <c r="C195" s="390"/>
    </row>
    <row r="196" ht="12.75">
      <c r="C196" s="390"/>
    </row>
    <row r="197" ht="12.75">
      <c r="C197" s="390"/>
    </row>
    <row r="198" ht="12.75">
      <c r="C198" s="390"/>
    </row>
    <row r="199" ht="12.75">
      <c r="C199" s="390"/>
    </row>
    <row r="200" ht="12.75">
      <c r="C200" s="390"/>
    </row>
    <row r="201" ht="12.75">
      <c r="C201" s="390"/>
    </row>
    <row r="202" ht="12.75">
      <c r="C202" s="390"/>
    </row>
    <row r="203" ht="12.75">
      <c r="C203" s="390"/>
    </row>
    <row r="204" ht="12.75">
      <c r="C204" s="390"/>
    </row>
    <row r="205" ht="12.75">
      <c r="C205" s="390"/>
    </row>
    <row r="206" ht="12.75">
      <c r="C206" s="390"/>
    </row>
    <row r="207" ht="12.75">
      <c r="C207" s="390"/>
    </row>
    <row r="208" ht="12.75">
      <c r="C208" s="390"/>
    </row>
    <row r="209" ht="12.75">
      <c r="C209" s="390"/>
    </row>
    <row r="210" ht="12.75">
      <c r="C210" s="390"/>
    </row>
    <row r="211" ht="12.75">
      <c r="C211" s="390"/>
    </row>
    <row r="212" ht="12.75">
      <c r="C212" s="390"/>
    </row>
    <row r="213" ht="12.75">
      <c r="C213" s="390"/>
    </row>
    <row r="214" ht="12.75">
      <c r="C214" s="390"/>
    </row>
    <row r="215" ht="12.75">
      <c r="C215" s="390"/>
    </row>
    <row r="216" ht="12.75">
      <c r="C216" s="390"/>
    </row>
    <row r="217" ht="12.75">
      <c r="C217" s="390"/>
    </row>
    <row r="218" ht="12.75">
      <c r="C218" s="390"/>
    </row>
    <row r="219" ht="12.75">
      <c r="C219" s="390"/>
    </row>
    <row r="220" ht="12.75">
      <c r="C220" s="390"/>
    </row>
    <row r="221" ht="12.75">
      <c r="C221" s="390"/>
    </row>
    <row r="222" ht="12.75">
      <c r="C222" s="390"/>
    </row>
    <row r="223" ht="12.75">
      <c r="C223" s="390"/>
    </row>
    <row r="224" ht="12.75">
      <c r="C224" s="390"/>
    </row>
    <row r="225" ht="12.75">
      <c r="C225" s="390"/>
    </row>
    <row r="226" ht="12.75">
      <c r="C226" s="390"/>
    </row>
    <row r="227" ht="12.75">
      <c r="C227" s="390"/>
    </row>
    <row r="228" ht="12.75">
      <c r="C228" s="390"/>
    </row>
    <row r="229" ht="12.75">
      <c r="C229" s="390"/>
    </row>
    <row r="230" ht="12.75">
      <c r="C230" s="390"/>
    </row>
    <row r="231" ht="12.75">
      <c r="C231" s="390"/>
    </row>
    <row r="232" ht="12.75">
      <c r="C232" s="390"/>
    </row>
    <row r="233" ht="12.75">
      <c r="C233" s="390"/>
    </row>
    <row r="234" ht="12.75">
      <c r="C234" s="390"/>
    </row>
    <row r="235" ht="12.75">
      <c r="C235" s="390"/>
    </row>
    <row r="236" ht="12.75">
      <c r="C236" s="390"/>
    </row>
    <row r="237" ht="12.75">
      <c r="C237" s="390"/>
    </row>
    <row r="238" ht="12.75">
      <c r="C238" s="390"/>
    </row>
    <row r="239" ht="12.75">
      <c r="C239" s="390"/>
    </row>
    <row r="240" ht="12.75">
      <c r="C240" s="390"/>
    </row>
    <row r="241" ht="12.75">
      <c r="C241" s="390"/>
    </row>
    <row r="242" ht="12.75">
      <c r="C242" s="390"/>
    </row>
    <row r="243" ht="12.75">
      <c r="C243" s="390"/>
    </row>
    <row r="244" ht="12.75">
      <c r="C244" s="390"/>
    </row>
    <row r="245" ht="12.75">
      <c r="C245" s="390"/>
    </row>
    <row r="246" ht="12.75">
      <c r="C246" s="390"/>
    </row>
    <row r="247" ht="12.75">
      <c r="C247" s="390"/>
    </row>
    <row r="248" ht="12.75">
      <c r="C248" s="390"/>
    </row>
    <row r="249" ht="12.75">
      <c r="C249" s="390"/>
    </row>
    <row r="250" ht="12.75">
      <c r="C250" s="390"/>
    </row>
    <row r="251" ht="12.75">
      <c r="C251" s="390"/>
    </row>
    <row r="252" ht="12.75">
      <c r="C252" s="390"/>
    </row>
    <row r="253" ht="12.75">
      <c r="C253" s="390"/>
    </row>
    <row r="254" ht="12.75">
      <c r="C254" s="390"/>
    </row>
    <row r="255" ht="12.75">
      <c r="C255" s="390"/>
    </row>
    <row r="256" ht="12.75">
      <c r="C256" s="390"/>
    </row>
    <row r="257" ht="12.75">
      <c r="C257" s="390"/>
    </row>
    <row r="258" ht="12.75">
      <c r="C258" s="390"/>
    </row>
    <row r="259" ht="12.75">
      <c r="C259" s="390"/>
    </row>
    <row r="260" ht="12.75">
      <c r="C260" s="390"/>
    </row>
    <row r="261" ht="12.75">
      <c r="C261" s="390"/>
    </row>
    <row r="262" ht="12.75">
      <c r="C262" s="390"/>
    </row>
    <row r="263" ht="12.75">
      <c r="C263" s="390"/>
    </row>
    <row r="264" ht="12.75">
      <c r="C264" s="390"/>
    </row>
    <row r="265" ht="12.75">
      <c r="C265" s="390"/>
    </row>
    <row r="266" ht="12.75">
      <c r="C266" s="390"/>
    </row>
    <row r="267" ht="12.75">
      <c r="C267" s="390"/>
    </row>
    <row r="268" ht="12.75">
      <c r="C268" s="390"/>
    </row>
    <row r="269" ht="12.75">
      <c r="C269" s="390"/>
    </row>
    <row r="270" ht="12.75">
      <c r="C270" s="390"/>
    </row>
    <row r="271" ht="12.75">
      <c r="C271" s="390"/>
    </row>
    <row r="272" ht="12.75">
      <c r="C272" s="390"/>
    </row>
    <row r="273" ht="12.75">
      <c r="C273" s="390"/>
    </row>
    <row r="274" ht="12.75">
      <c r="C274" s="390"/>
    </row>
    <row r="275" ht="12.75">
      <c r="C275" s="390"/>
    </row>
    <row r="276" ht="12.75">
      <c r="C276" s="390"/>
    </row>
    <row r="277" ht="12.75">
      <c r="C277" s="390"/>
    </row>
    <row r="278" ht="12.75">
      <c r="C278" s="390"/>
    </row>
    <row r="279" ht="12.75">
      <c r="C279" s="390"/>
    </row>
    <row r="280" ht="12.75">
      <c r="C280" s="390"/>
    </row>
    <row r="281" ht="12.75">
      <c r="C281" s="390"/>
    </row>
    <row r="282" ht="12.75">
      <c r="C282" s="390"/>
    </row>
    <row r="283" ht="12.75">
      <c r="C283" s="390"/>
    </row>
    <row r="284" ht="12.75">
      <c r="C284" s="390"/>
    </row>
    <row r="285" ht="12.75">
      <c r="C285" s="390"/>
    </row>
    <row r="286" ht="12.75">
      <c r="C286" s="390"/>
    </row>
    <row r="287" ht="12.75">
      <c r="C287" s="390"/>
    </row>
    <row r="288" ht="12.75">
      <c r="C288" s="390"/>
    </row>
    <row r="289" ht="12.75">
      <c r="C289" s="390"/>
    </row>
    <row r="290" ht="12.75">
      <c r="C290" s="390"/>
    </row>
    <row r="291" ht="12.75">
      <c r="C291" s="390"/>
    </row>
    <row r="292" ht="12.75">
      <c r="C292" s="390"/>
    </row>
    <row r="293" ht="12.75">
      <c r="C293" s="390"/>
    </row>
    <row r="294" ht="12.75">
      <c r="C294" s="390"/>
    </row>
    <row r="295" ht="12.75">
      <c r="C295" s="390"/>
    </row>
    <row r="296" ht="12.75">
      <c r="C296" s="390"/>
    </row>
    <row r="297" ht="12.75">
      <c r="C297" s="390"/>
    </row>
    <row r="298" ht="12.75">
      <c r="C298" s="390"/>
    </row>
    <row r="299" ht="12.75">
      <c r="C299" s="390"/>
    </row>
    <row r="300" ht="12.75">
      <c r="C300" s="390"/>
    </row>
    <row r="301" ht="12.75">
      <c r="C301" s="390"/>
    </row>
    <row r="302" ht="12.75">
      <c r="C302" s="390"/>
    </row>
    <row r="303" ht="12.75">
      <c r="C303" s="390"/>
    </row>
    <row r="304" ht="12.75">
      <c r="C304" s="390"/>
    </row>
    <row r="305" ht="12.75">
      <c r="C305" s="390"/>
    </row>
    <row r="306" ht="12.75">
      <c r="C306" s="390"/>
    </row>
    <row r="307" ht="12.75">
      <c r="C307" s="390"/>
    </row>
    <row r="308" ht="12.75">
      <c r="C308" s="390"/>
    </row>
    <row r="309" ht="12.75">
      <c r="C309" s="390"/>
    </row>
    <row r="310" ht="12.75">
      <c r="C310" s="390"/>
    </row>
    <row r="311" ht="12.75">
      <c r="C311" s="390"/>
    </row>
    <row r="312" ht="12.75">
      <c r="C312" s="390"/>
    </row>
    <row r="313" ht="12.75">
      <c r="C313" s="390"/>
    </row>
    <row r="314" ht="12.75">
      <c r="C314" s="390"/>
    </row>
    <row r="315" ht="12.75">
      <c r="C315" s="390"/>
    </row>
    <row r="316" ht="12.75">
      <c r="C316" s="390"/>
    </row>
    <row r="317" ht="12.75">
      <c r="C317" s="390"/>
    </row>
    <row r="318" ht="12.75">
      <c r="C318" s="390"/>
    </row>
    <row r="319" ht="12.75">
      <c r="C319" s="390"/>
    </row>
    <row r="320" ht="12.75">
      <c r="C320" s="390"/>
    </row>
    <row r="321" ht="12.75">
      <c r="C321" s="390"/>
    </row>
    <row r="322" ht="12.75">
      <c r="C322" s="390"/>
    </row>
    <row r="323" ht="12.75">
      <c r="C323" s="390"/>
    </row>
    <row r="324" ht="12.75">
      <c r="C324" s="390"/>
    </row>
    <row r="325" ht="12.75">
      <c r="C325" s="390"/>
    </row>
    <row r="326" ht="12.75">
      <c r="C326" s="390"/>
    </row>
    <row r="327" ht="12.75">
      <c r="C327" s="390"/>
    </row>
    <row r="328" ht="12.75">
      <c r="C328" s="390"/>
    </row>
    <row r="329" ht="12.75">
      <c r="C329" s="390"/>
    </row>
    <row r="330" ht="12.75">
      <c r="C330" s="390"/>
    </row>
    <row r="331" ht="12.75">
      <c r="C331" s="390"/>
    </row>
    <row r="332" ht="12.75">
      <c r="C332" s="390"/>
    </row>
    <row r="333" ht="12.75">
      <c r="C333" s="390"/>
    </row>
    <row r="334" ht="12.75">
      <c r="C334" s="390"/>
    </row>
    <row r="335" ht="12.75">
      <c r="C335" s="390"/>
    </row>
    <row r="336" ht="12.75">
      <c r="C336" s="390"/>
    </row>
    <row r="337" ht="12.75">
      <c r="C337" s="390"/>
    </row>
    <row r="338" ht="12.75">
      <c r="C338" s="390"/>
    </row>
    <row r="339" ht="12.75">
      <c r="C339" s="390"/>
    </row>
    <row r="340" ht="12.75">
      <c r="C340" s="390"/>
    </row>
    <row r="341" ht="12.75">
      <c r="C341" s="390"/>
    </row>
    <row r="342" ht="12.75">
      <c r="C342" s="390"/>
    </row>
    <row r="343" ht="12.75">
      <c r="C343" s="390"/>
    </row>
    <row r="344" ht="12.75">
      <c r="C344" s="390"/>
    </row>
    <row r="345" ht="12.75">
      <c r="C345" s="390"/>
    </row>
    <row r="346" ht="12.75">
      <c r="C346" s="390"/>
    </row>
    <row r="347" ht="12.75">
      <c r="C347" s="390"/>
    </row>
    <row r="348" ht="12.75">
      <c r="C348" s="390"/>
    </row>
    <row r="349" ht="12.75">
      <c r="C349" s="390"/>
    </row>
    <row r="350" ht="12.75">
      <c r="C350" s="390"/>
    </row>
    <row r="351" ht="12.75">
      <c r="C351" s="390"/>
    </row>
    <row r="352" ht="12.75">
      <c r="C352" s="390"/>
    </row>
    <row r="353" ht="12.75">
      <c r="C353" s="390"/>
    </row>
    <row r="354" ht="12.75">
      <c r="C354" s="390"/>
    </row>
    <row r="355" ht="12.75">
      <c r="C355" s="390"/>
    </row>
    <row r="356" ht="12.75">
      <c r="C356" s="390"/>
    </row>
    <row r="357" ht="12.75">
      <c r="C357" s="390"/>
    </row>
    <row r="358" ht="12.75">
      <c r="C358" s="390"/>
    </row>
    <row r="359" ht="12.75">
      <c r="C359" s="390"/>
    </row>
    <row r="360" ht="12.75">
      <c r="C360" s="390"/>
    </row>
    <row r="361" ht="12.75">
      <c r="C361" s="390"/>
    </row>
    <row r="362" ht="12.75">
      <c r="C362" s="390"/>
    </row>
    <row r="363" ht="12.75">
      <c r="C363" s="390"/>
    </row>
    <row r="364" ht="12.75">
      <c r="C364" s="390"/>
    </row>
    <row r="365" ht="12.75">
      <c r="C365" s="390"/>
    </row>
    <row r="366" ht="12.75">
      <c r="C366" s="390"/>
    </row>
    <row r="367" ht="12.75">
      <c r="C367" s="390"/>
    </row>
    <row r="368" ht="12.75">
      <c r="C368" s="390"/>
    </row>
    <row r="369" ht="12.75">
      <c r="C369" s="390"/>
    </row>
    <row r="370" ht="12.75">
      <c r="C370" s="390"/>
    </row>
    <row r="371" ht="12.75">
      <c r="C371" s="390"/>
    </row>
    <row r="372" ht="12.75">
      <c r="C372" s="390"/>
    </row>
    <row r="373" ht="12.75">
      <c r="C373" s="390"/>
    </row>
    <row r="374" ht="12.75">
      <c r="C374" s="390"/>
    </row>
    <row r="375" ht="12.75">
      <c r="C375" s="390"/>
    </row>
    <row r="376" ht="12.75">
      <c r="C376" s="390"/>
    </row>
    <row r="377" ht="12.75">
      <c r="C377" s="390"/>
    </row>
    <row r="378" ht="12.75">
      <c r="C378" s="390"/>
    </row>
    <row r="379" ht="12.75">
      <c r="C379" s="390"/>
    </row>
    <row r="380" ht="12.75">
      <c r="C380" s="390"/>
    </row>
    <row r="381" ht="12.75">
      <c r="C381" s="390"/>
    </row>
    <row r="382" ht="12.75">
      <c r="C382" s="390"/>
    </row>
    <row r="383" ht="12.75">
      <c r="C383" s="390"/>
    </row>
    <row r="384" ht="12.75">
      <c r="C384" s="390"/>
    </row>
    <row r="385" ht="12.75">
      <c r="C385" s="390"/>
    </row>
    <row r="386" ht="12.75">
      <c r="C386" s="390"/>
    </row>
    <row r="387" ht="12.75">
      <c r="C387" s="390"/>
    </row>
    <row r="388" ht="12.75">
      <c r="C388" s="390"/>
    </row>
    <row r="389" ht="12.75">
      <c r="C389" s="390"/>
    </row>
    <row r="390" ht="12.75">
      <c r="C390" s="390"/>
    </row>
    <row r="391" ht="12.75">
      <c r="C391" s="390"/>
    </row>
    <row r="392" ht="12.75">
      <c r="C392" s="390"/>
    </row>
    <row r="393" ht="12.75">
      <c r="C393" s="390"/>
    </row>
    <row r="394" ht="12.75">
      <c r="C394" s="390"/>
    </row>
    <row r="395" ht="12.75">
      <c r="C395" s="390"/>
    </row>
    <row r="396" ht="12.75">
      <c r="C396" s="390"/>
    </row>
    <row r="397" ht="12.75">
      <c r="C397" s="390"/>
    </row>
    <row r="398" ht="12.75">
      <c r="C398" s="390"/>
    </row>
    <row r="399" ht="12.75">
      <c r="C399" s="390"/>
    </row>
    <row r="400" ht="12.75">
      <c r="C400" s="390"/>
    </row>
    <row r="401" ht="12.75">
      <c r="C401" s="390"/>
    </row>
    <row r="402" ht="12.75">
      <c r="C402" s="390"/>
    </row>
    <row r="403" ht="12.75">
      <c r="C403" s="390"/>
    </row>
    <row r="404" ht="12.75">
      <c r="C404" s="390"/>
    </row>
    <row r="405" ht="12.75">
      <c r="C405" s="390"/>
    </row>
    <row r="406" ht="12.75">
      <c r="C406" s="390"/>
    </row>
    <row r="407" ht="12.75">
      <c r="C407" s="390"/>
    </row>
    <row r="408" ht="12.75">
      <c r="C408" s="390"/>
    </row>
    <row r="409" ht="12.75">
      <c r="C409" s="390"/>
    </row>
    <row r="410" ht="12.75">
      <c r="C410" s="390"/>
    </row>
    <row r="411" ht="12.75">
      <c r="C411" s="390"/>
    </row>
    <row r="412" ht="12.75">
      <c r="C412" s="390"/>
    </row>
    <row r="413" ht="12.75">
      <c r="C413" s="390"/>
    </row>
    <row r="414" ht="12.75">
      <c r="C414" s="390"/>
    </row>
    <row r="415" ht="12.75">
      <c r="C415" s="390"/>
    </row>
    <row r="416" ht="12.75">
      <c r="C416" s="390"/>
    </row>
    <row r="417" ht="12.75">
      <c r="C417" s="390"/>
    </row>
    <row r="418" ht="12.75">
      <c r="C418" s="390"/>
    </row>
    <row r="419" ht="12.75">
      <c r="C419" s="390"/>
    </row>
    <row r="420" ht="12.75">
      <c r="C420" s="390"/>
    </row>
    <row r="421" ht="12.75">
      <c r="C421" s="390"/>
    </row>
    <row r="422" ht="12.75">
      <c r="C422" s="390"/>
    </row>
    <row r="423" ht="12.75">
      <c r="C423" s="390"/>
    </row>
    <row r="424" ht="12.75">
      <c r="C424" s="390"/>
    </row>
    <row r="425" ht="12.75">
      <c r="C425" s="390"/>
    </row>
    <row r="426" ht="12.75">
      <c r="C426" s="390"/>
    </row>
    <row r="427" ht="12.75">
      <c r="C427" s="390"/>
    </row>
    <row r="428" ht="12.75">
      <c r="C428" s="390"/>
    </row>
    <row r="429" ht="12.75">
      <c r="C429" s="390"/>
    </row>
    <row r="430" ht="12.75">
      <c r="C430" s="390"/>
    </row>
    <row r="431" ht="12.75">
      <c r="C431" s="390"/>
    </row>
    <row r="432" ht="12.75">
      <c r="C432" s="390"/>
    </row>
    <row r="433" ht="12.75">
      <c r="C433" s="390"/>
    </row>
    <row r="434" ht="12.75">
      <c r="C434" s="390"/>
    </row>
    <row r="435" ht="12.75">
      <c r="C435" s="390"/>
    </row>
    <row r="436" ht="12.75">
      <c r="C436" s="390"/>
    </row>
    <row r="437" ht="12.75">
      <c r="C437" s="390"/>
    </row>
    <row r="438" ht="12.75">
      <c r="C438" s="390"/>
    </row>
    <row r="439" ht="12.75">
      <c r="C439" s="390"/>
    </row>
    <row r="440" ht="12.75">
      <c r="C440" s="390"/>
    </row>
    <row r="441" ht="12.75">
      <c r="C441" s="390"/>
    </row>
    <row r="442" ht="12.75">
      <c r="C442" s="390"/>
    </row>
    <row r="443" ht="12.75">
      <c r="C443" s="390"/>
    </row>
    <row r="444" ht="12.75">
      <c r="C444" s="390"/>
    </row>
    <row r="445" ht="12.75">
      <c r="C445" s="390"/>
    </row>
    <row r="446" ht="12.75">
      <c r="C446" s="390"/>
    </row>
    <row r="447" ht="12.75">
      <c r="C447" s="390"/>
    </row>
    <row r="448" ht="12.75">
      <c r="C448" s="390"/>
    </row>
    <row r="449" ht="12.75">
      <c r="C449" s="390"/>
    </row>
    <row r="450" ht="12.75">
      <c r="C450" s="390"/>
    </row>
    <row r="451" ht="12.75">
      <c r="C451" s="390"/>
    </row>
    <row r="452" ht="12.75">
      <c r="C452" s="390"/>
    </row>
    <row r="453" ht="12.75">
      <c r="C453" s="390"/>
    </row>
    <row r="454" ht="12.75">
      <c r="C454" s="390"/>
    </row>
    <row r="455" ht="12.75">
      <c r="C455" s="390"/>
    </row>
    <row r="456" ht="12.75">
      <c r="C456" s="390"/>
    </row>
    <row r="457" ht="12.75">
      <c r="C457" s="390"/>
    </row>
    <row r="458" ht="12.75">
      <c r="C458" s="390"/>
    </row>
    <row r="459" ht="12.75">
      <c r="C459" s="390"/>
    </row>
    <row r="460" ht="12.75">
      <c r="C460" s="390"/>
    </row>
    <row r="461" ht="12.75">
      <c r="C461" s="390"/>
    </row>
    <row r="462" ht="12.75">
      <c r="C462" s="390"/>
    </row>
    <row r="463" ht="12.75">
      <c r="C463" s="390"/>
    </row>
    <row r="464" ht="12.75">
      <c r="C464" s="390"/>
    </row>
    <row r="465" ht="12.75">
      <c r="C465" s="390"/>
    </row>
    <row r="466" ht="12.75">
      <c r="C466" s="390"/>
    </row>
    <row r="467" ht="12.75">
      <c r="C467" s="390"/>
    </row>
    <row r="468" ht="12.75">
      <c r="C468" s="390"/>
    </row>
    <row r="469" ht="12.75">
      <c r="C469" s="390"/>
    </row>
    <row r="470" ht="12.75">
      <c r="C470" s="390"/>
    </row>
    <row r="471" ht="12.75">
      <c r="C471" s="390"/>
    </row>
    <row r="472" ht="12.75">
      <c r="C472" s="390"/>
    </row>
    <row r="473" ht="12.75">
      <c r="C473" s="390"/>
    </row>
    <row r="474" ht="12.75">
      <c r="C474" s="390"/>
    </row>
    <row r="475" ht="12.75">
      <c r="C475" s="390"/>
    </row>
    <row r="476" ht="12.75">
      <c r="C476" s="390"/>
    </row>
    <row r="477" ht="12.75">
      <c r="C477" s="390"/>
    </row>
    <row r="478" ht="12.75">
      <c r="C478" s="390"/>
    </row>
    <row r="479" ht="12.75">
      <c r="C479" s="390"/>
    </row>
    <row r="480" ht="12.75">
      <c r="C480" s="390"/>
    </row>
    <row r="481" ht="12.75">
      <c r="C481" s="390"/>
    </row>
    <row r="482" ht="12.75">
      <c r="C482" s="390"/>
    </row>
    <row r="483" ht="12.75">
      <c r="C483" s="390"/>
    </row>
    <row r="484" ht="12.75">
      <c r="C484" s="390"/>
    </row>
    <row r="485" ht="12.75">
      <c r="C485" s="390"/>
    </row>
    <row r="486" ht="12.75">
      <c r="C486" s="390"/>
    </row>
    <row r="487" ht="12.75">
      <c r="C487" s="390"/>
    </row>
    <row r="488" ht="12.75">
      <c r="C488" s="390"/>
    </row>
    <row r="489" ht="12.75">
      <c r="C489" s="390"/>
    </row>
    <row r="490" ht="12.75">
      <c r="C490" s="390"/>
    </row>
    <row r="491" ht="12.75">
      <c r="C491" s="390"/>
    </row>
    <row r="492" ht="12.75">
      <c r="C492" s="390"/>
    </row>
    <row r="493" ht="12.75">
      <c r="C493" s="390"/>
    </row>
    <row r="494" ht="12.75">
      <c r="C494" s="390"/>
    </row>
    <row r="495" ht="12.75">
      <c r="C495" s="390"/>
    </row>
    <row r="496" ht="12.75">
      <c r="C496" s="390"/>
    </row>
    <row r="497" ht="12.75">
      <c r="C497" s="390"/>
    </row>
    <row r="498" ht="12.75">
      <c r="C498" s="390"/>
    </row>
    <row r="499" ht="12.75">
      <c r="C499" s="390"/>
    </row>
    <row r="500" ht="12.75">
      <c r="C500" s="390"/>
    </row>
    <row r="501" ht="12.75">
      <c r="C501" s="390"/>
    </row>
    <row r="502" ht="12.75">
      <c r="C502" s="390"/>
    </row>
    <row r="503" ht="12.75">
      <c r="C503" s="390"/>
    </row>
    <row r="504" ht="12.75">
      <c r="C504" s="390"/>
    </row>
    <row r="505" ht="12.75">
      <c r="C505" s="390"/>
    </row>
    <row r="506" ht="12.75">
      <c r="C506" s="390"/>
    </row>
    <row r="507" ht="12.75">
      <c r="C507" s="390"/>
    </row>
    <row r="508" ht="12.75">
      <c r="C508" s="390"/>
    </row>
    <row r="509" ht="12.75">
      <c r="C509" s="390"/>
    </row>
    <row r="510" ht="12.75">
      <c r="C510" s="390"/>
    </row>
    <row r="511" ht="12.75">
      <c r="C511" s="390"/>
    </row>
    <row r="512" ht="12.75">
      <c r="C512" s="390"/>
    </row>
    <row r="513" ht="12.75">
      <c r="C513" s="390"/>
    </row>
    <row r="514" ht="12.75">
      <c r="C514" s="390"/>
    </row>
    <row r="515" ht="12.75">
      <c r="C515" s="390"/>
    </row>
    <row r="516" ht="12.75">
      <c r="C516" s="390"/>
    </row>
    <row r="517" ht="12.75">
      <c r="C517" s="390"/>
    </row>
    <row r="518" ht="12.75">
      <c r="C518" s="390"/>
    </row>
    <row r="519" ht="12.75">
      <c r="C519" s="390"/>
    </row>
    <row r="520" ht="12.75">
      <c r="C520" s="390"/>
    </row>
    <row r="521" ht="12.75">
      <c r="C521" s="390"/>
    </row>
    <row r="522" ht="12.75">
      <c r="C522" s="390"/>
    </row>
    <row r="523" ht="12.75">
      <c r="C523" s="390"/>
    </row>
    <row r="524" ht="12.75">
      <c r="C524" s="390"/>
    </row>
    <row r="525" ht="12.75">
      <c r="C525" s="390"/>
    </row>
    <row r="526" ht="12.75">
      <c r="C526" s="390"/>
    </row>
    <row r="527" ht="12.75">
      <c r="C527" s="390"/>
    </row>
    <row r="528" ht="12.75">
      <c r="C528" s="390"/>
    </row>
    <row r="529" ht="12.75">
      <c r="C529" s="390"/>
    </row>
    <row r="530" ht="12.75">
      <c r="C530" s="390"/>
    </row>
    <row r="531" ht="12.75">
      <c r="C531" s="390"/>
    </row>
    <row r="532" ht="12.75">
      <c r="C532" s="390"/>
    </row>
    <row r="533" ht="12.75">
      <c r="C533" s="390"/>
    </row>
    <row r="534" ht="12.75">
      <c r="C534" s="390"/>
    </row>
    <row r="535" ht="12.75">
      <c r="C535" s="390"/>
    </row>
    <row r="536" ht="12.75">
      <c r="C536" s="390"/>
    </row>
    <row r="537" ht="12.75">
      <c r="C537" s="390"/>
    </row>
    <row r="538" ht="12.75">
      <c r="C538" s="390"/>
    </row>
    <row r="539" ht="12.75">
      <c r="C539" s="390"/>
    </row>
    <row r="540" ht="12.75">
      <c r="C540" s="390"/>
    </row>
    <row r="541" ht="12.75">
      <c r="C541" s="390"/>
    </row>
    <row r="542" ht="12.75">
      <c r="C542" s="390"/>
    </row>
    <row r="543" ht="12.75">
      <c r="C543" s="390"/>
    </row>
    <row r="544" ht="12.75">
      <c r="C544" s="390"/>
    </row>
    <row r="545" ht="12.75">
      <c r="C545" s="390"/>
    </row>
    <row r="546" ht="12.75">
      <c r="C546" s="390"/>
    </row>
    <row r="547" ht="12.75">
      <c r="C547" s="390"/>
    </row>
    <row r="548" ht="12.75">
      <c r="C548" s="390"/>
    </row>
    <row r="549" ht="12.75">
      <c r="C549" s="390"/>
    </row>
    <row r="550" ht="12.75">
      <c r="C550" s="390"/>
    </row>
    <row r="551" ht="12.75">
      <c r="C551" s="390"/>
    </row>
    <row r="552" ht="12.75">
      <c r="C552" s="390"/>
    </row>
    <row r="553" ht="12.75">
      <c r="C553" s="390"/>
    </row>
    <row r="554" ht="12.75">
      <c r="C554" s="390"/>
    </row>
    <row r="555" ht="12.75">
      <c r="C555" s="390"/>
    </row>
    <row r="556" ht="12.75">
      <c r="C556" s="390"/>
    </row>
    <row r="557" ht="12.75">
      <c r="C557" s="390"/>
    </row>
    <row r="558" ht="12.75">
      <c r="C558" s="390"/>
    </row>
    <row r="559" ht="12.75">
      <c r="C559" s="390"/>
    </row>
    <row r="560" ht="12.75">
      <c r="C560" s="390"/>
    </row>
    <row r="561" ht="12.75">
      <c r="C561" s="390"/>
    </row>
    <row r="562" ht="12.75">
      <c r="C562" s="390"/>
    </row>
    <row r="563" ht="12.75">
      <c r="C563" s="390"/>
    </row>
    <row r="564" ht="12.75">
      <c r="C564" s="390"/>
    </row>
    <row r="565" ht="12.75">
      <c r="C565" s="390"/>
    </row>
    <row r="566" ht="12.75">
      <c r="C566" s="390"/>
    </row>
    <row r="567" ht="12.75">
      <c r="C567" s="390"/>
    </row>
    <row r="568" ht="12.75">
      <c r="C568" s="390"/>
    </row>
    <row r="569" ht="12.75">
      <c r="C569" s="390"/>
    </row>
    <row r="570" ht="12.75">
      <c r="C570" s="390"/>
    </row>
    <row r="571" ht="12.75">
      <c r="C571" s="390"/>
    </row>
    <row r="572" ht="12.75">
      <c r="C572" s="390"/>
    </row>
    <row r="573" ht="12.75">
      <c r="C573" s="390"/>
    </row>
    <row r="574" ht="12.75">
      <c r="C574" s="390"/>
    </row>
    <row r="575" ht="12.75">
      <c r="C575" s="390"/>
    </row>
    <row r="576" ht="12.75">
      <c r="C576" s="390"/>
    </row>
    <row r="577" ht="12.75">
      <c r="C577" s="390"/>
    </row>
    <row r="578" ht="12.75">
      <c r="C578" s="390"/>
    </row>
    <row r="579" ht="12.75">
      <c r="C579" s="390"/>
    </row>
    <row r="580" ht="12.75">
      <c r="C580" s="390"/>
    </row>
    <row r="581" ht="12.75">
      <c r="C581" s="390"/>
    </row>
    <row r="582" ht="12.75">
      <c r="C582" s="390"/>
    </row>
    <row r="583" ht="12.75">
      <c r="C583" s="390"/>
    </row>
    <row r="584" ht="12.75">
      <c r="C584" s="390"/>
    </row>
    <row r="585" ht="12.75">
      <c r="C585" s="390"/>
    </row>
    <row r="586" ht="12.75">
      <c r="C586" s="390"/>
    </row>
    <row r="587" ht="12.75">
      <c r="C587" s="390"/>
    </row>
    <row r="588" ht="12.75">
      <c r="C588" s="390"/>
    </row>
    <row r="589" ht="12.75">
      <c r="C589" s="390"/>
    </row>
    <row r="590" ht="12.75">
      <c r="C590" s="390"/>
    </row>
    <row r="591" ht="12.75">
      <c r="C591" s="390"/>
    </row>
    <row r="592" ht="12.75">
      <c r="C592" s="390"/>
    </row>
    <row r="593" ht="12.75">
      <c r="C593" s="390"/>
    </row>
    <row r="594" ht="12.75">
      <c r="C594" s="390"/>
    </row>
    <row r="595" ht="12.75">
      <c r="C595" s="390"/>
    </row>
    <row r="596" ht="12.75">
      <c r="C596" s="390"/>
    </row>
    <row r="597" ht="12.75">
      <c r="C597" s="390"/>
    </row>
    <row r="598" ht="12.75">
      <c r="C598" s="390"/>
    </row>
    <row r="599" ht="12.75">
      <c r="C599" s="390"/>
    </row>
    <row r="600" ht="12.75">
      <c r="C600" s="390"/>
    </row>
    <row r="601" ht="12.75">
      <c r="C601" s="390"/>
    </row>
    <row r="602" ht="12.75">
      <c r="C602" s="390"/>
    </row>
    <row r="603" ht="12.75">
      <c r="C603" s="390"/>
    </row>
    <row r="604" ht="12.75">
      <c r="C604" s="390"/>
    </row>
    <row r="605" ht="12.75">
      <c r="C605" s="390"/>
    </row>
    <row r="606" ht="12.75">
      <c r="C606" s="390"/>
    </row>
    <row r="607" ht="12.75">
      <c r="C607" s="390"/>
    </row>
    <row r="608" ht="12.75">
      <c r="C608" s="390"/>
    </row>
    <row r="609" ht="12.75">
      <c r="C609" s="390"/>
    </row>
    <row r="610" ht="12.75">
      <c r="C610" s="390"/>
    </row>
    <row r="611" ht="12.75">
      <c r="C611" s="390"/>
    </row>
    <row r="612" ht="12.75">
      <c r="C612" s="390"/>
    </row>
    <row r="613" ht="12.75">
      <c r="C613" s="390"/>
    </row>
    <row r="614" ht="12.75">
      <c r="C614" s="390"/>
    </row>
    <row r="615" ht="12.75">
      <c r="C615" s="390"/>
    </row>
    <row r="616" ht="12.75">
      <c r="C616" s="390"/>
    </row>
    <row r="617" ht="12.75">
      <c r="C617" s="390"/>
    </row>
    <row r="618" ht="12.75">
      <c r="C618" s="390"/>
    </row>
    <row r="619" ht="12.75">
      <c r="C619" s="390"/>
    </row>
    <row r="620" ht="12.75">
      <c r="C620" s="390"/>
    </row>
    <row r="621" ht="12.75">
      <c r="C621" s="390"/>
    </row>
    <row r="622" ht="12.75">
      <c r="C622" s="390"/>
    </row>
    <row r="623" ht="12.75">
      <c r="C623" s="390"/>
    </row>
    <row r="624" ht="12.75">
      <c r="C624" s="390"/>
    </row>
    <row r="625" ht="12.75">
      <c r="C625" s="390"/>
    </row>
    <row r="626" ht="12.75">
      <c r="C626" s="390"/>
    </row>
    <row r="627" ht="12.75">
      <c r="C627" s="390"/>
    </row>
    <row r="628" ht="12.75">
      <c r="C628" s="390"/>
    </row>
    <row r="629" ht="12.75">
      <c r="C629" s="390"/>
    </row>
    <row r="630" ht="12.75">
      <c r="C630" s="390"/>
    </row>
    <row r="631" ht="12.75">
      <c r="C631" s="390"/>
    </row>
    <row r="632" ht="12.75">
      <c r="C632" s="390"/>
    </row>
    <row r="633" ht="12.75">
      <c r="C633" s="390"/>
    </row>
    <row r="634" ht="12.75">
      <c r="C634" s="390"/>
    </row>
    <row r="635" ht="12.75">
      <c r="C635" s="390"/>
    </row>
    <row r="636" ht="12.75">
      <c r="C636" s="390"/>
    </row>
    <row r="637" ht="12.75">
      <c r="C637" s="390"/>
    </row>
    <row r="638" ht="12.75">
      <c r="C638" s="390"/>
    </row>
    <row r="639" ht="12.75">
      <c r="C639" s="390"/>
    </row>
    <row r="640" ht="12.75">
      <c r="C640" s="390"/>
    </row>
    <row r="641" ht="12.75">
      <c r="C641" s="390"/>
    </row>
    <row r="642" ht="12.75">
      <c r="C642" s="390"/>
    </row>
    <row r="643" ht="12.75">
      <c r="C643" s="390"/>
    </row>
    <row r="644" ht="12.75">
      <c r="C644" s="390"/>
    </row>
    <row r="645" ht="12.75">
      <c r="C645" s="390"/>
    </row>
    <row r="646" ht="12.75">
      <c r="C646" s="390"/>
    </row>
    <row r="647" ht="12.75">
      <c r="C647" s="390"/>
    </row>
    <row r="648" ht="12.75">
      <c r="C648" s="390"/>
    </row>
    <row r="649" ht="12.75">
      <c r="C649" s="390"/>
    </row>
    <row r="650" ht="12.75">
      <c r="C650" s="390"/>
    </row>
    <row r="651" ht="12.75">
      <c r="C651" s="390"/>
    </row>
    <row r="652" ht="12.75">
      <c r="C652" s="390"/>
    </row>
    <row r="653" ht="12.75">
      <c r="C653" s="390"/>
    </row>
    <row r="654" ht="12.75">
      <c r="C654" s="390"/>
    </row>
    <row r="655" ht="12.75">
      <c r="C655" s="390"/>
    </row>
    <row r="656" ht="12.75">
      <c r="C656" s="390"/>
    </row>
    <row r="657" ht="12.75">
      <c r="C657" s="390"/>
    </row>
    <row r="658" ht="12.75">
      <c r="C658" s="390"/>
    </row>
    <row r="659" ht="12.75">
      <c r="C659" s="390"/>
    </row>
    <row r="660" ht="12.75">
      <c r="C660" s="390"/>
    </row>
    <row r="661" ht="12.75">
      <c r="C661" s="390"/>
    </row>
    <row r="662" ht="12.75">
      <c r="C662" s="390"/>
    </row>
    <row r="663" ht="12.75">
      <c r="C663" s="390"/>
    </row>
    <row r="664" ht="12.75">
      <c r="C664" s="390"/>
    </row>
    <row r="665" ht="12.75">
      <c r="C665" s="390"/>
    </row>
    <row r="666" ht="12.75">
      <c r="C666" s="390"/>
    </row>
    <row r="667" ht="12.75">
      <c r="C667" s="390"/>
    </row>
    <row r="668" ht="12.75">
      <c r="C668" s="390"/>
    </row>
    <row r="669" ht="12.75">
      <c r="C669" s="390"/>
    </row>
    <row r="670" ht="12.75">
      <c r="C670" s="390"/>
    </row>
    <row r="671" ht="12.75">
      <c r="C671" s="390"/>
    </row>
    <row r="672" ht="12.75">
      <c r="C672" s="390"/>
    </row>
    <row r="673" ht="12.75">
      <c r="C673" s="390"/>
    </row>
    <row r="674" ht="12.75">
      <c r="C674" s="390"/>
    </row>
    <row r="675" ht="12.75">
      <c r="C675" s="390"/>
    </row>
    <row r="676" ht="12.75">
      <c r="C676" s="390"/>
    </row>
    <row r="677" ht="12.75">
      <c r="C677" s="390"/>
    </row>
    <row r="678" ht="12.75">
      <c r="C678" s="390"/>
    </row>
    <row r="679" ht="12.75">
      <c r="C679" s="390"/>
    </row>
    <row r="680" ht="12.75">
      <c r="C680" s="390"/>
    </row>
    <row r="681" ht="12.75">
      <c r="C681" s="390"/>
    </row>
    <row r="682" ht="12.75">
      <c r="C682" s="390"/>
    </row>
    <row r="683" ht="12.75">
      <c r="C683" s="390"/>
    </row>
    <row r="684" ht="12.75">
      <c r="C684" s="390"/>
    </row>
    <row r="685" ht="12.75">
      <c r="C685" s="390"/>
    </row>
    <row r="686" ht="12.75">
      <c r="C686" s="390"/>
    </row>
    <row r="687" ht="12.75">
      <c r="C687" s="390"/>
    </row>
    <row r="688" ht="12.75">
      <c r="C688" s="390"/>
    </row>
    <row r="689" ht="12.75">
      <c r="C689" s="390"/>
    </row>
    <row r="690" ht="12.75">
      <c r="C690" s="390"/>
    </row>
    <row r="691" ht="12.75">
      <c r="C691" s="390"/>
    </row>
    <row r="692" ht="12.75">
      <c r="C692" s="390"/>
    </row>
    <row r="693" ht="12.75">
      <c r="C693" s="390"/>
    </row>
    <row r="694" ht="12.75">
      <c r="C694" s="390"/>
    </row>
    <row r="695" ht="12.75">
      <c r="C695" s="390"/>
    </row>
    <row r="696" ht="12.75">
      <c r="C696" s="390"/>
    </row>
    <row r="697" ht="12.75">
      <c r="C697" s="390"/>
    </row>
    <row r="698" ht="12.75">
      <c r="C698" s="390"/>
    </row>
    <row r="699" ht="12.75">
      <c r="C699" s="390"/>
    </row>
    <row r="700" ht="12.75">
      <c r="C700" s="390"/>
    </row>
    <row r="701" ht="12.75">
      <c r="C701" s="390"/>
    </row>
    <row r="702" ht="12.75">
      <c r="C702" s="390"/>
    </row>
    <row r="703" ht="12.75">
      <c r="C703" s="390"/>
    </row>
    <row r="704" ht="12.75">
      <c r="C704" s="390"/>
    </row>
    <row r="705" ht="12.75">
      <c r="C705" s="390"/>
    </row>
    <row r="706" ht="12.75">
      <c r="C706" s="390"/>
    </row>
    <row r="707" ht="12.75">
      <c r="C707" s="390"/>
    </row>
    <row r="708" ht="12.75">
      <c r="C708" s="390"/>
    </row>
    <row r="709" ht="12.75">
      <c r="C709" s="390"/>
    </row>
    <row r="710" ht="12.75">
      <c r="C710" s="390"/>
    </row>
    <row r="711" ht="12.75">
      <c r="C711" s="390"/>
    </row>
    <row r="712" ht="12.75">
      <c r="C712" s="390"/>
    </row>
    <row r="713" ht="12.75">
      <c r="C713" s="390"/>
    </row>
    <row r="714" ht="12.75">
      <c r="C714" s="390"/>
    </row>
    <row r="715" ht="12.75">
      <c r="C715" s="390"/>
    </row>
    <row r="716" ht="12.75">
      <c r="C716" s="390"/>
    </row>
    <row r="717" ht="12.75">
      <c r="C717" s="390"/>
    </row>
    <row r="718" ht="12.75">
      <c r="C718" s="390"/>
    </row>
    <row r="719" ht="12.75">
      <c r="C719" s="390"/>
    </row>
    <row r="720" ht="12.75">
      <c r="C720" s="390"/>
    </row>
    <row r="721" ht="12.75">
      <c r="C721" s="390"/>
    </row>
    <row r="722" ht="12.75">
      <c r="C722" s="390"/>
    </row>
    <row r="723" ht="12.75">
      <c r="C723" s="390"/>
    </row>
    <row r="724" ht="12.75">
      <c r="C724" s="390"/>
    </row>
    <row r="725" ht="12.75">
      <c r="C725" s="390"/>
    </row>
    <row r="726" ht="12.75">
      <c r="C726" s="390"/>
    </row>
    <row r="727" ht="12.75">
      <c r="C727" s="390"/>
    </row>
    <row r="728" ht="12.75">
      <c r="C728" s="390"/>
    </row>
    <row r="729" ht="12.75">
      <c r="C729" s="390"/>
    </row>
    <row r="730" ht="12.75">
      <c r="C730" s="390"/>
    </row>
    <row r="731" ht="12.75">
      <c r="C731" s="390"/>
    </row>
    <row r="732" ht="12.75">
      <c r="C732" s="390"/>
    </row>
    <row r="733" ht="12.75">
      <c r="C733" s="390"/>
    </row>
    <row r="734" ht="12.75">
      <c r="C734" s="390"/>
    </row>
    <row r="735" ht="12.75">
      <c r="C735" s="390"/>
    </row>
    <row r="736" ht="12.75">
      <c r="C736" s="390"/>
    </row>
    <row r="737" ht="12.75">
      <c r="C737" s="390"/>
    </row>
    <row r="738" ht="12.75">
      <c r="C738" s="390"/>
    </row>
    <row r="739" ht="12.75">
      <c r="C739" s="390"/>
    </row>
    <row r="740" ht="12.75">
      <c r="C740" s="390"/>
    </row>
    <row r="741" ht="12.75">
      <c r="C741" s="390"/>
    </row>
    <row r="742" ht="12.75">
      <c r="C742" s="390"/>
    </row>
    <row r="743" ht="12.75">
      <c r="C743" s="390"/>
    </row>
    <row r="744" ht="12.75">
      <c r="C744" s="390"/>
    </row>
    <row r="745" ht="12.75">
      <c r="C745" s="390"/>
    </row>
    <row r="746" ht="12.75">
      <c r="C746" s="390"/>
    </row>
    <row r="747" ht="12.75">
      <c r="C747" s="390"/>
    </row>
    <row r="748" ht="12.75">
      <c r="C748" s="390"/>
    </row>
    <row r="749" ht="12.75">
      <c r="C749" s="390"/>
    </row>
    <row r="750" ht="12.75">
      <c r="C750" s="390"/>
    </row>
    <row r="751" ht="12.75">
      <c r="C751" s="390"/>
    </row>
    <row r="752" ht="12.75">
      <c r="C752" s="390"/>
    </row>
    <row r="753" ht="12.75">
      <c r="C753" s="390"/>
    </row>
    <row r="754" ht="12.75">
      <c r="C754" s="390"/>
    </row>
    <row r="755" ht="12.75">
      <c r="C755" s="390"/>
    </row>
    <row r="756" ht="12.75">
      <c r="C756" s="390"/>
    </row>
    <row r="757" ht="12.75">
      <c r="C757" s="390"/>
    </row>
    <row r="758" ht="12.75">
      <c r="C758" s="390"/>
    </row>
    <row r="759" ht="12.75">
      <c r="C759" s="390"/>
    </row>
    <row r="760" ht="12.75">
      <c r="C760" s="390"/>
    </row>
    <row r="761" ht="12.75">
      <c r="C761" s="390"/>
    </row>
    <row r="762" ht="12.75">
      <c r="C762" s="390"/>
    </row>
    <row r="763" ht="12.75">
      <c r="C763" s="390"/>
    </row>
    <row r="764" ht="12.75">
      <c r="C764" s="390"/>
    </row>
    <row r="765" ht="12.75">
      <c r="C765" s="390"/>
    </row>
    <row r="766" ht="12.75">
      <c r="C766" s="390"/>
    </row>
    <row r="767" ht="12.75">
      <c r="C767" s="390"/>
    </row>
    <row r="768" ht="12.75">
      <c r="C768" s="390"/>
    </row>
    <row r="769" ht="12.75">
      <c r="C769" s="390"/>
    </row>
    <row r="770" ht="12.75">
      <c r="C770" s="390"/>
    </row>
    <row r="771" ht="12.75">
      <c r="C771" s="390"/>
    </row>
    <row r="772" ht="12.75">
      <c r="C772" s="390"/>
    </row>
    <row r="773" ht="12.75">
      <c r="C773" s="390"/>
    </row>
    <row r="774" ht="12.75">
      <c r="C774" s="390"/>
    </row>
    <row r="775" ht="12.75">
      <c r="C775" s="390"/>
    </row>
    <row r="776" ht="12.75">
      <c r="C776" s="390"/>
    </row>
    <row r="777" ht="12.75">
      <c r="C777" s="390"/>
    </row>
    <row r="778" ht="12.75">
      <c r="C778" s="390"/>
    </row>
    <row r="779" ht="12.75">
      <c r="C779" s="390"/>
    </row>
    <row r="780" ht="12.75">
      <c r="C780" s="390"/>
    </row>
    <row r="781" ht="12.75">
      <c r="C781" s="390"/>
    </row>
    <row r="782" ht="12.75">
      <c r="C782" s="390"/>
    </row>
    <row r="783" ht="12.75">
      <c r="C783" s="390"/>
    </row>
    <row r="784" ht="12.75">
      <c r="C784" s="390"/>
    </row>
    <row r="785" ht="12.75">
      <c r="C785" s="390"/>
    </row>
    <row r="786" ht="12.75">
      <c r="C786" s="390"/>
    </row>
    <row r="787" ht="12.75">
      <c r="C787" s="390"/>
    </row>
    <row r="788" ht="12.75">
      <c r="C788" s="390"/>
    </row>
    <row r="789" ht="12.75">
      <c r="C789" s="390"/>
    </row>
    <row r="790" ht="12.75">
      <c r="C790" s="390"/>
    </row>
    <row r="791" ht="12.75">
      <c r="C791" s="390"/>
    </row>
    <row r="792" ht="12.75">
      <c r="C792" s="390"/>
    </row>
    <row r="793" ht="12.75">
      <c r="C793" s="390"/>
    </row>
    <row r="794" ht="12.75">
      <c r="C794" s="390"/>
    </row>
    <row r="795" ht="12.75">
      <c r="C795" s="390"/>
    </row>
    <row r="796" ht="12.75">
      <c r="C796" s="390"/>
    </row>
    <row r="797" ht="12.75">
      <c r="C797" s="390"/>
    </row>
    <row r="798" ht="12.75">
      <c r="C798" s="390"/>
    </row>
    <row r="799" ht="12.75">
      <c r="C799" s="390"/>
    </row>
    <row r="800" ht="12.75">
      <c r="C800" s="390"/>
    </row>
    <row r="801" ht="12.75">
      <c r="C801" s="390"/>
    </row>
    <row r="802" ht="12.75">
      <c r="C802" s="390"/>
    </row>
    <row r="803" ht="12.75">
      <c r="C803" s="390"/>
    </row>
    <row r="804" ht="12.75">
      <c r="C804" s="390"/>
    </row>
    <row r="805" ht="12.75">
      <c r="C805" s="390"/>
    </row>
    <row r="806" ht="12.75">
      <c r="C806" s="390"/>
    </row>
    <row r="807" ht="12.75">
      <c r="C807" s="390"/>
    </row>
    <row r="808" ht="12.75">
      <c r="C808" s="390"/>
    </row>
    <row r="809" ht="12.75">
      <c r="C809" s="390"/>
    </row>
    <row r="810" ht="12.75">
      <c r="C810" s="390"/>
    </row>
    <row r="811" ht="12.75">
      <c r="C811" s="390"/>
    </row>
    <row r="812" ht="12.75">
      <c r="C812" s="390"/>
    </row>
    <row r="813" ht="12.75">
      <c r="C813" s="390"/>
    </row>
    <row r="814" ht="12.75">
      <c r="C814" s="390"/>
    </row>
    <row r="815" ht="12.75">
      <c r="C815" s="390"/>
    </row>
    <row r="816" ht="12.75">
      <c r="C816" s="390"/>
    </row>
    <row r="817" ht="12.75">
      <c r="C817" s="390"/>
    </row>
    <row r="818" ht="12.75">
      <c r="C818" s="390"/>
    </row>
    <row r="819" ht="12.75">
      <c r="C819" s="390"/>
    </row>
    <row r="820" ht="12.75">
      <c r="C820" s="390"/>
    </row>
    <row r="821" ht="12.75">
      <c r="C821" s="390"/>
    </row>
    <row r="822" ht="12.75">
      <c r="C822" s="390"/>
    </row>
    <row r="823" ht="12.75">
      <c r="C823" s="390"/>
    </row>
    <row r="824" ht="12.75">
      <c r="C824" s="390"/>
    </row>
    <row r="825" ht="12.75">
      <c r="C825" s="390"/>
    </row>
    <row r="826" ht="12.75">
      <c r="C826" s="390"/>
    </row>
    <row r="827" ht="12.75">
      <c r="C827" s="390"/>
    </row>
    <row r="828" ht="12.75">
      <c r="C828" s="390"/>
    </row>
    <row r="829" ht="12.75">
      <c r="C829" s="390"/>
    </row>
    <row r="830" ht="12.75">
      <c r="C830" s="390"/>
    </row>
    <row r="831" ht="12.75">
      <c r="C831" s="390"/>
    </row>
    <row r="832" ht="12.75">
      <c r="C832" s="390"/>
    </row>
    <row r="833" ht="12.75">
      <c r="C833" s="390"/>
    </row>
    <row r="834" ht="12.75">
      <c r="C834" s="390"/>
    </row>
    <row r="835" ht="12.75">
      <c r="C835" s="390"/>
    </row>
    <row r="836" ht="12.75">
      <c r="C836" s="390"/>
    </row>
    <row r="837" ht="12.75">
      <c r="C837" s="390"/>
    </row>
    <row r="838" ht="12.75">
      <c r="C838" s="390"/>
    </row>
    <row r="839" ht="12.75">
      <c r="C839" s="390"/>
    </row>
    <row r="840" ht="12.75">
      <c r="C840" s="390"/>
    </row>
    <row r="841" ht="12.75">
      <c r="C841" s="390"/>
    </row>
    <row r="842" ht="12.75">
      <c r="C842" s="390"/>
    </row>
    <row r="843" ht="12.75">
      <c r="C843" s="390"/>
    </row>
    <row r="844" ht="12.75">
      <c r="C844" s="390"/>
    </row>
    <row r="845" ht="12.75">
      <c r="C845" s="390"/>
    </row>
    <row r="846" ht="12.75">
      <c r="C846" s="390"/>
    </row>
    <row r="847" ht="12.75">
      <c r="C847" s="390"/>
    </row>
    <row r="848" ht="12.75">
      <c r="C848" s="390"/>
    </row>
    <row r="849" ht="12.75">
      <c r="C849" s="390"/>
    </row>
    <row r="850" ht="12.75">
      <c r="C850" s="390"/>
    </row>
    <row r="851" ht="12.75">
      <c r="C851" s="390"/>
    </row>
    <row r="852" ht="12.75">
      <c r="C852" s="390"/>
    </row>
    <row r="853" ht="12.75">
      <c r="C853" s="390"/>
    </row>
    <row r="854" ht="12.75">
      <c r="C854" s="390"/>
    </row>
    <row r="855" ht="12.75">
      <c r="C855" s="390"/>
    </row>
    <row r="856" ht="12.75">
      <c r="C856" s="390"/>
    </row>
    <row r="857" ht="12.75">
      <c r="C857" s="390"/>
    </row>
    <row r="858" ht="12.75">
      <c r="C858" s="390"/>
    </row>
    <row r="859" ht="12.75">
      <c r="C859" s="390"/>
    </row>
    <row r="860" ht="12.75">
      <c r="C860" s="390"/>
    </row>
    <row r="861" ht="12.75">
      <c r="C861" s="390"/>
    </row>
    <row r="862" ht="12.75">
      <c r="C862" s="390"/>
    </row>
    <row r="863" ht="12.75">
      <c r="C863" s="390"/>
    </row>
    <row r="864" ht="12.75">
      <c r="C864" s="390"/>
    </row>
    <row r="865" ht="12.75">
      <c r="C865" s="390"/>
    </row>
    <row r="866" ht="12.75">
      <c r="C866" s="390"/>
    </row>
    <row r="867" ht="12.75">
      <c r="C867" s="390"/>
    </row>
    <row r="868" ht="12.75">
      <c r="C868" s="390"/>
    </row>
    <row r="869" ht="12.75">
      <c r="C869" s="390"/>
    </row>
    <row r="870" ht="12.75">
      <c r="C870" s="390"/>
    </row>
    <row r="871" ht="12.75">
      <c r="C871" s="390"/>
    </row>
    <row r="872" ht="12.75">
      <c r="C872" s="390"/>
    </row>
    <row r="873" ht="12.75">
      <c r="C873" s="390"/>
    </row>
    <row r="874" ht="12.75">
      <c r="C874" s="390"/>
    </row>
    <row r="875" ht="12.75">
      <c r="C875" s="390"/>
    </row>
    <row r="876" ht="12.75">
      <c r="C876" s="390"/>
    </row>
    <row r="877" ht="12.75">
      <c r="C877" s="390"/>
    </row>
    <row r="878" ht="12.75">
      <c r="C878" s="390"/>
    </row>
    <row r="879" ht="12.75">
      <c r="C879" s="390"/>
    </row>
    <row r="880" ht="12.75">
      <c r="C880" s="390"/>
    </row>
    <row r="881" ht="12.75">
      <c r="C881" s="390"/>
    </row>
    <row r="882" ht="12.75">
      <c r="C882" s="390"/>
    </row>
    <row r="883" ht="12.75">
      <c r="C883" s="390"/>
    </row>
    <row r="884" ht="12.75">
      <c r="C884" s="390"/>
    </row>
    <row r="885" ht="12.75">
      <c r="C885" s="390"/>
    </row>
    <row r="886" ht="12.75">
      <c r="C886" s="390"/>
    </row>
    <row r="887" ht="12.75">
      <c r="C887" s="390"/>
    </row>
    <row r="888" ht="12.75">
      <c r="C888" s="390"/>
    </row>
    <row r="889" ht="12.75">
      <c r="C889" s="390"/>
    </row>
    <row r="890" ht="12.75">
      <c r="C890" s="390"/>
    </row>
    <row r="891" ht="12.75">
      <c r="C891" s="390"/>
    </row>
    <row r="892" ht="12.75">
      <c r="C892" s="390"/>
    </row>
    <row r="893" ht="12.75">
      <c r="C893" s="390"/>
    </row>
    <row r="894" ht="12.75">
      <c r="C894" s="390"/>
    </row>
    <row r="895" ht="12.75">
      <c r="C895" s="390"/>
    </row>
    <row r="896" ht="12.75">
      <c r="C896" s="390"/>
    </row>
    <row r="897" ht="12.75">
      <c r="C897" s="390"/>
    </row>
    <row r="898" ht="12.75">
      <c r="C898" s="390"/>
    </row>
    <row r="899" ht="12.75">
      <c r="C899" s="390"/>
    </row>
    <row r="900" ht="12.75">
      <c r="C900" s="390"/>
    </row>
    <row r="901" ht="12.75">
      <c r="C901" s="390"/>
    </row>
    <row r="902" ht="12.75">
      <c r="C902" s="390"/>
    </row>
    <row r="903" ht="12.75">
      <c r="C903" s="390"/>
    </row>
    <row r="904" ht="12.75">
      <c r="C904" s="390"/>
    </row>
    <row r="905" ht="12.75">
      <c r="C905" s="390"/>
    </row>
    <row r="906" ht="12.75">
      <c r="C906" s="390"/>
    </row>
    <row r="907" ht="12.75">
      <c r="C907" s="390"/>
    </row>
    <row r="908" ht="12.75">
      <c r="C908" s="390"/>
    </row>
    <row r="909" ht="12.75">
      <c r="C909" s="390"/>
    </row>
    <row r="910" ht="12.75">
      <c r="C910" s="390"/>
    </row>
    <row r="911" ht="12.75">
      <c r="C911" s="390"/>
    </row>
    <row r="912" ht="12.75">
      <c r="C912" s="390"/>
    </row>
    <row r="913" ht="12.75">
      <c r="C913" s="390"/>
    </row>
    <row r="914" ht="12.75">
      <c r="C914" s="390"/>
    </row>
    <row r="915" ht="12.75">
      <c r="C915" s="390"/>
    </row>
    <row r="916" ht="12.75">
      <c r="C916" s="390"/>
    </row>
    <row r="917" ht="12.75">
      <c r="C917" s="390"/>
    </row>
    <row r="918" ht="12.75">
      <c r="C918" s="390"/>
    </row>
    <row r="919" ht="12.75">
      <c r="C919" s="390"/>
    </row>
    <row r="920" ht="12.75">
      <c r="C920" s="390"/>
    </row>
    <row r="921" ht="12.75">
      <c r="C921" s="390"/>
    </row>
    <row r="922" ht="12.75">
      <c r="C922" s="390"/>
    </row>
    <row r="923" ht="12.75">
      <c r="C923" s="390"/>
    </row>
    <row r="924" ht="12.75">
      <c r="C924" s="390"/>
    </row>
    <row r="925" ht="12.75">
      <c r="C925" s="390"/>
    </row>
    <row r="926" ht="12.75">
      <c r="C926" s="390"/>
    </row>
    <row r="927" ht="12.75">
      <c r="C927" s="390"/>
    </row>
    <row r="928" ht="12.75">
      <c r="C928" s="390"/>
    </row>
    <row r="929" ht="12.75">
      <c r="C929" s="390"/>
    </row>
    <row r="930" ht="12.75">
      <c r="C930" s="390"/>
    </row>
    <row r="931" ht="12.75">
      <c r="C931" s="390"/>
    </row>
    <row r="932" ht="12.75">
      <c r="C932" s="390"/>
    </row>
    <row r="933" ht="12.75">
      <c r="C933" s="390"/>
    </row>
    <row r="934" ht="12.75">
      <c r="C934" s="390"/>
    </row>
    <row r="935" ht="12.75">
      <c r="C935" s="390"/>
    </row>
    <row r="936" ht="12.75">
      <c r="C936" s="390"/>
    </row>
    <row r="937" ht="12.75">
      <c r="C937" s="390"/>
    </row>
    <row r="938" ht="12.75">
      <c r="C938" s="390"/>
    </row>
    <row r="939" ht="12.75">
      <c r="C939" s="390"/>
    </row>
    <row r="940" ht="12.75">
      <c r="C940" s="390"/>
    </row>
    <row r="941" ht="12.75">
      <c r="C941" s="390"/>
    </row>
    <row r="942" ht="12.75">
      <c r="C942" s="390"/>
    </row>
    <row r="943" ht="12.75">
      <c r="C943" s="390"/>
    </row>
    <row r="944" ht="12.75">
      <c r="C944" s="390"/>
    </row>
    <row r="945" ht="12.75">
      <c r="C945" s="390"/>
    </row>
    <row r="946" ht="12.75">
      <c r="C946" s="390"/>
    </row>
    <row r="947" ht="12.75">
      <c r="C947" s="390"/>
    </row>
    <row r="948" ht="12.75">
      <c r="C948" s="390"/>
    </row>
    <row r="949" ht="12.75">
      <c r="C949" s="390"/>
    </row>
    <row r="950" ht="12.75">
      <c r="C950" s="390"/>
    </row>
    <row r="951" ht="12.75">
      <c r="C951" s="390"/>
    </row>
    <row r="952" ht="12.75">
      <c r="C952" s="390"/>
    </row>
    <row r="953" ht="12.75">
      <c r="C953" s="390"/>
    </row>
    <row r="954" ht="12.75">
      <c r="C954" s="390"/>
    </row>
    <row r="955" ht="12.75">
      <c r="C955" s="390"/>
    </row>
    <row r="956" ht="12.75">
      <c r="C956" s="390"/>
    </row>
    <row r="957" ht="12.75">
      <c r="C957" s="390"/>
    </row>
    <row r="958" ht="12.75">
      <c r="C958" s="390"/>
    </row>
    <row r="959" ht="12.75">
      <c r="C959" s="390"/>
    </row>
    <row r="960" ht="12.75">
      <c r="C960" s="390"/>
    </row>
    <row r="961" ht="12.75">
      <c r="C961" s="390"/>
    </row>
    <row r="962" ht="12.75">
      <c r="C962" s="390"/>
    </row>
    <row r="963" ht="12.75">
      <c r="C963" s="390"/>
    </row>
    <row r="964" ht="12.75">
      <c r="C964" s="390"/>
    </row>
    <row r="965" ht="12.75">
      <c r="C965" s="390"/>
    </row>
    <row r="966" ht="12.75">
      <c r="C966" s="390"/>
    </row>
    <row r="967" ht="12.75">
      <c r="C967" s="390"/>
    </row>
    <row r="968" ht="12.75">
      <c r="C968" s="390"/>
    </row>
    <row r="969" ht="12.75">
      <c r="C969" s="390"/>
    </row>
    <row r="970" ht="12.75">
      <c r="C970" s="390"/>
    </row>
    <row r="971" ht="12.75">
      <c r="C971" s="390"/>
    </row>
    <row r="972" ht="12.75">
      <c r="C972" s="390"/>
    </row>
    <row r="973" ht="12.75">
      <c r="C973" s="390"/>
    </row>
    <row r="974" ht="12.75">
      <c r="C974" s="390"/>
    </row>
    <row r="975" ht="12.75">
      <c r="C975" s="390"/>
    </row>
    <row r="976" ht="12.75">
      <c r="C976" s="390"/>
    </row>
    <row r="977" ht="12.75">
      <c r="C977" s="390"/>
    </row>
    <row r="978" ht="12.75">
      <c r="C978" s="390"/>
    </row>
    <row r="979" ht="12.75">
      <c r="C979" s="390"/>
    </row>
    <row r="980" ht="12.75">
      <c r="C980" s="390"/>
    </row>
    <row r="981" ht="12.75">
      <c r="C981" s="390"/>
    </row>
    <row r="982" ht="12.75">
      <c r="C982" s="390"/>
    </row>
    <row r="983" ht="12.75">
      <c r="C983" s="390"/>
    </row>
    <row r="984" ht="12.75">
      <c r="C984" s="390"/>
    </row>
    <row r="985" ht="12.75">
      <c r="C985" s="390"/>
    </row>
    <row r="986" ht="12.75">
      <c r="C986" s="390"/>
    </row>
    <row r="987" ht="12.75">
      <c r="C987" s="390"/>
    </row>
    <row r="988" ht="12.75">
      <c r="C988" s="390"/>
    </row>
    <row r="989" ht="12.75">
      <c r="C989" s="390"/>
    </row>
    <row r="990" ht="12.75">
      <c r="C990" s="390"/>
    </row>
    <row r="991" ht="12.75">
      <c r="C991" s="390"/>
    </row>
    <row r="992" ht="12.75">
      <c r="C992" s="390"/>
    </row>
    <row r="993" ht="12.75">
      <c r="C993" s="390"/>
    </row>
    <row r="994" ht="12.75">
      <c r="C994" s="390"/>
    </row>
    <row r="995" ht="12.75">
      <c r="C995" s="390"/>
    </row>
    <row r="996" ht="12.75">
      <c r="C996" s="390"/>
    </row>
    <row r="997" ht="12.75">
      <c r="C997" s="390"/>
    </row>
    <row r="998" ht="12.75">
      <c r="C998" s="390"/>
    </row>
    <row r="999" ht="12.75">
      <c r="C999" s="390"/>
    </row>
    <row r="1000" ht="12.75">
      <c r="C1000" s="390"/>
    </row>
    <row r="1001" ht="12.75">
      <c r="C1001" s="390"/>
    </row>
    <row r="1002" ht="12.75">
      <c r="C1002" s="390"/>
    </row>
    <row r="1003" ht="12.75">
      <c r="C1003" s="390"/>
    </row>
    <row r="1004" ht="12.75">
      <c r="C1004" s="390"/>
    </row>
    <row r="1005" ht="12.75">
      <c r="C1005" s="390"/>
    </row>
    <row r="1006" ht="12.75">
      <c r="C1006" s="390"/>
    </row>
    <row r="1007" ht="12.75">
      <c r="C1007" s="390"/>
    </row>
    <row r="1008" ht="12.75">
      <c r="C1008" s="390"/>
    </row>
    <row r="1009" ht="12.75">
      <c r="C1009" s="390"/>
    </row>
    <row r="1010" ht="12.75">
      <c r="C1010" s="390"/>
    </row>
    <row r="1011" ht="12.75">
      <c r="C1011" s="390"/>
    </row>
    <row r="1012" ht="12.75">
      <c r="C1012" s="390"/>
    </row>
    <row r="1013" ht="12.75">
      <c r="C1013" s="390"/>
    </row>
    <row r="1014" ht="12.75">
      <c r="C1014" s="390"/>
    </row>
    <row r="1015" ht="12.75">
      <c r="C1015" s="390"/>
    </row>
    <row r="1016" ht="12.75">
      <c r="C1016" s="390"/>
    </row>
    <row r="1017" ht="12.75">
      <c r="C1017" s="390"/>
    </row>
    <row r="1018" ht="12.75">
      <c r="C1018" s="390"/>
    </row>
    <row r="1019" ht="12.75">
      <c r="C1019" s="390"/>
    </row>
    <row r="1020" ht="12.75">
      <c r="C1020" s="390"/>
    </row>
    <row r="1021" ht="12.75">
      <c r="C1021" s="390"/>
    </row>
    <row r="1022" ht="12.75">
      <c r="C1022" s="390"/>
    </row>
    <row r="1023" ht="12.75">
      <c r="C1023" s="390"/>
    </row>
    <row r="1024" ht="12.75">
      <c r="C1024" s="390"/>
    </row>
    <row r="1025" ht="12.75">
      <c r="C1025" s="390"/>
    </row>
    <row r="1026" ht="12.75">
      <c r="C1026" s="390"/>
    </row>
    <row r="1027" ht="12.75">
      <c r="C1027" s="390"/>
    </row>
    <row r="1028" ht="12.75">
      <c r="C1028" s="390"/>
    </row>
    <row r="1029" ht="12.75">
      <c r="C1029" s="390"/>
    </row>
    <row r="1030" ht="12.75">
      <c r="C1030" s="390"/>
    </row>
    <row r="1031" ht="12.75">
      <c r="C1031" s="390"/>
    </row>
    <row r="1032" ht="12.75">
      <c r="C1032" s="390"/>
    </row>
    <row r="1033" ht="12.75">
      <c r="C1033" s="390"/>
    </row>
    <row r="1034" ht="12.75">
      <c r="C1034" s="390"/>
    </row>
    <row r="1035" ht="12.75">
      <c r="C1035" s="390"/>
    </row>
    <row r="1036" ht="12.75">
      <c r="C1036" s="390"/>
    </row>
    <row r="1037" ht="12.75">
      <c r="C1037" s="390"/>
    </row>
    <row r="1038" ht="12.75">
      <c r="C1038" s="390"/>
    </row>
    <row r="1039" ht="12.75">
      <c r="C1039" s="390"/>
    </row>
    <row r="1040" ht="12.75">
      <c r="C1040" s="390"/>
    </row>
    <row r="1041" ht="12.75">
      <c r="C1041" s="390"/>
    </row>
    <row r="1042" ht="12.75">
      <c r="C1042" s="390"/>
    </row>
    <row r="1043" ht="12.75">
      <c r="C1043" s="390"/>
    </row>
    <row r="1044" ht="12.75">
      <c r="C1044" s="390"/>
    </row>
    <row r="1045" ht="12.75">
      <c r="C1045" s="390"/>
    </row>
    <row r="1046" ht="12.75">
      <c r="C1046" s="390"/>
    </row>
    <row r="1047" ht="12.75">
      <c r="C1047" s="390"/>
    </row>
    <row r="1048" ht="12.75">
      <c r="C1048" s="390"/>
    </row>
    <row r="1049" ht="12.75">
      <c r="C1049" s="390"/>
    </row>
    <row r="1050" ht="12.75">
      <c r="C1050" s="390"/>
    </row>
    <row r="1051" ht="12.75">
      <c r="C1051" s="390"/>
    </row>
    <row r="1052" ht="12.75">
      <c r="C1052" s="390"/>
    </row>
    <row r="1053" ht="12.75">
      <c r="C1053" s="390"/>
    </row>
    <row r="1054" ht="12.75">
      <c r="C1054" s="390"/>
    </row>
    <row r="1055" ht="12.75">
      <c r="C1055" s="390"/>
    </row>
    <row r="1056" ht="12.75">
      <c r="C1056" s="390"/>
    </row>
    <row r="1057" ht="12.75">
      <c r="C1057" s="390"/>
    </row>
    <row r="1058" ht="12.75">
      <c r="C1058" s="390"/>
    </row>
    <row r="1059" ht="12.75">
      <c r="C1059" s="390"/>
    </row>
    <row r="1060" ht="12.75">
      <c r="C1060" s="390"/>
    </row>
    <row r="1061" ht="12.75">
      <c r="C1061" s="390"/>
    </row>
    <row r="1062" ht="12.75">
      <c r="C1062" s="390"/>
    </row>
    <row r="1063" ht="12.75">
      <c r="C1063" s="390"/>
    </row>
    <row r="1064" ht="12.75">
      <c r="C1064" s="390"/>
    </row>
    <row r="1065" ht="12.75">
      <c r="C1065" s="390"/>
    </row>
    <row r="1066" ht="12.75">
      <c r="C1066" s="390"/>
    </row>
    <row r="1067" ht="12.75">
      <c r="C1067" s="390"/>
    </row>
    <row r="1068" ht="12.75">
      <c r="C1068" s="390"/>
    </row>
    <row r="1069" ht="12.75">
      <c r="C1069" s="390"/>
    </row>
    <row r="1070" ht="12.75">
      <c r="C1070" s="390"/>
    </row>
    <row r="1071" ht="12.75">
      <c r="C1071" s="390"/>
    </row>
    <row r="1072" ht="12.75">
      <c r="C1072" s="390"/>
    </row>
    <row r="1073" ht="12.75">
      <c r="C1073" s="390"/>
    </row>
    <row r="1074" ht="12.75">
      <c r="C1074" s="390"/>
    </row>
    <row r="1075" ht="12.75">
      <c r="C1075" s="390"/>
    </row>
    <row r="1076" ht="12.75">
      <c r="C1076" s="390"/>
    </row>
    <row r="1077" ht="12.75">
      <c r="C1077" s="390"/>
    </row>
    <row r="1078" ht="12.75">
      <c r="C1078" s="390"/>
    </row>
    <row r="1079" ht="12.75">
      <c r="C1079" s="390"/>
    </row>
    <row r="1080" ht="12.75">
      <c r="C1080" s="390"/>
    </row>
    <row r="1081" ht="12.75">
      <c r="C1081" s="390"/>
    </row>
    <row r="1082" ht="12.75">
      <c r="C1082" s="390"/>
    </row>
    <row r="1083" ht="12.75">
      <c r="C1083" s="390"/>
    </row>
    <row r="1084" ht="12.75">
      <c r="C1084" s="390"/>
    </row>
    <row r="1085" ht="12.75">
      <c r="C1085" s="390"/>
    </row>
    <row r="1086" ht="12.75">
      <c r="C1086" s="390"/>
    </row>
    <row r="1087" ht="12.75">
      <c r="C1087" s="390"/>
    </row>
    <row r="1088" ht="12.75">
      <c r="C1088" s="390"/>
    </row>
    <row r="1089" ht="12.75">
      <c r="C1089" s="390"/>
    </row>
    <row r="1090" ht="12.75">
      <c r="C1090" s="390"/>
    </row>
    <row r="1091" ht="12.75">
      <c r="C1091" s="390"/>
    </row>
    <row r="1092" ht="12.75">
      <c r="C1092" s="390"/>
    </row>
    <row r="1093" ht="12.75">
      <c r="C1093" s="390"/>
    </row>
    <row r="1094" ht="12.75">
      <c r="C1094" s="390"/>
    </row>
    <row r="1095" ht="12.75">
      <c r="C1095" s="390"/>
    </row>
    <row r="1096" ht="12.75">
      <c r="C1096" s="390"/>
    </row>
    <row r="1097" ht="12.75">
      <c r="C1097" s="390"/>
    </row>
    <row r="1098" ht="12.75">
      <c r="C1098" s="390"/>
    </row>
    <row r="1099" ht="12.75">
      <c r="C1099" s="390"/>
    </row>
    <row r="1100" ht="12.75">
      <c r="C1100" s="390"/>
    </row>
    <row r="1101" ht="12.75">
      <c r="C1101" s="390"/>
    </row>
    <row r="1102" ht="12.75">
      <c r="C1102" s="390"/>
    </row>
    <row r="1103" ht="12.75">
      <c r="C1103" s="390"/>
    </row>
    <row r="1104" ht="12.75">
      <c r="C1104" s="390"/>
    </row>
    <row r="1105" ht="12.75">
      <c r="C1105" s="390"/>
    </row>
    <row r="1106" ht="12.75">
      <c r="C1106" s="390"/>
    </row>
    <row r="1107" ht="12.75">
      <c r="C1107" s="390"/>
    </row>
    <row r="1108" ht="12.75">
      <c r="C1108" s="390"/>
    </row>
    <row r="1109" ht="12.75">
      <c r="C1109" s="390"/>
    </row>
    <row r="1110" ht="12.75">
      <c r="C1110" s="390"/>
    </row>
    <row r="1111" ht="12.75">
      <c r="C1111" s="390"/>
    </row>
    <row r="1112" ht="12.75">
      <c r="C1112" s="390"/>
    </row>
    <row r="1113" ht="12.75">
      <c r="C1113" s="390"/>
    </row>
    <row r="1114" ht="12.75">
      <c r="C1114" s="390"/>
    </row>
    <row r="1115" ht="12.75">
      <c r="C1115" s="390"/>
    </row>
    <row r="1116" ht="12.75">
      <c r="C1116" s="390"/>
    </row>
    <row r="1117" ht="12.75">
      <c r="C1117" s="390"/>
    </row>
    <row r="1118" ht="12.75">
      <c r="C1118" s="390"/>
    </row>
    <row r="1119" ht="12.75">
      <c r="C1119" s="390"/>
    </row>
    <row r="1120" ht="12.75">
      <c r="C1120" s="390"/>
    </row>
    <row r="1121" ht="12.75">
      <c r="C1121" s="390"/>
    </row>
    <row r="1122" ht="12.75">
      <c r="C1122" s="390"/>
    </row>
    <row r="1123" ht="12.75">
      <c r="C1123" s="390"/>
    </row>
    <row r="1124" ht="12.75">
      <c r="C1124" s="390"/>
    </row>
    <row r="1125" ht="12.75">
      <c r="C1125" s="390"/>
    </row>
    <row r="1126" ht="12.75">
      <c r="C1126" s="390"/>
    </row>
    <row r="1127" ht="12.75">
      <c r="C1127" s="390"/>
    </row>
    <row r="1128" ht="12.75">
      <c r="C1128" s="390"/>
    </row>
    <row r="1129" ht="12.75">
      <c r="C1129" s="390"/>
    </row>
    <row r="1130" ht="12.75">
      <c r="C1130" s="390"/>
    </row>
    <row r="1131" ht="12.75">
      <c r="C1131" s="390"/>
    </row>
    <row r="1132" ht="12.75">
      <c r="C1132" s="390"/>
    </row>
    <row r="1133" ht="12.75">
      <c r="C1133" s="390"/>
    </row>
    <row r="1134" ht="12.75">
      <c r="C1134" s="390"/>
    </row>
    <row r="1135" ht="12.75">
      <c r="C1135" s="390"/>
    </row>
    <row r="1136" ht="12.75">
      <c r="C1136" s="390"/>
    </row>
    <row r="1137" ht="12.75">
      <c r="C1137" s="390"/>
    </row>
    <row r="1138" ht="12.75">
      <c r="C1138" s="390"/>
    </row>
    <row r="1139" ht="12.75">
      <c r="C1139" s="390"/>
    </row>
    <row r="1140" ht="12.75">
      <c r="C1140" s="390"/>
    </row>
    <row r="1141" ht="12.75">
      <c r="C1141" s="390"/>
    </row>
    <row r="1142" ht="12.75">
      <c r="C1142" s="390"/>
    </row>
    <row r="1143" ht="12.75">
      <c r="C1143" s="390"/>
    </row>
    <row r="1144" ht="12.75">
      <c r="C1144" s="390"/>
    </row>
    <row r="1145" ht="12.75">
      <c r="C1145" s="390"/>
    </row>
    <row r="1146" ht="12.75">
      <c r="C1146" s="390"/>
    </row>
    <row r="1147" ht="12.75">
      <c r="C1147" s="390"/>
    </row>
    <row r="1148" ht="12.75">
      <c r="C1148" s="390"/>
    </row>
    <row r="1149" ht="12.75">
      <c r="C1149" s="390"/>
    </row>
    <row r="1150" ht="12.75">
      <c r="C1150" s="390"/>
    </row>
    <row r="1151" ht="12.75">
      <c r="C1151" s="390"/>
    </row>
    <row r="1152" ht="12.75">
      <c r="C1152" s="390"/>
    </row>
    <row r="1153" ht="12.75">
      <c r="C1153" s="390"/>
    </row>
    <row r="1154" ht="12.75">
      <c r="C1154" s="390"/>
    </row>
    <row r="1155" ht="12.75">
      <c r="C1155" s="390"/>
    </row>
    <row r="1156" ht="12.75">
      <c r="C1156" s="390"/>
    </row>
    <row r="1157" ht="12.75">
      <c r="C1157" s="390"/>
    </row>
    <row r="1158" ht="12.75">
      <c r="C1158" s="390"/>
    </row>
    <row r="1159" ht="12.75">
      <c r="C1159" s="390"/>
    </row>
    <row r="1160" ht="12.75">
      <c r="C1160" s="390"/>
    </row>
    <row r="1161" ht="12.75">
      <c r="C1161" s="390"/>
    </row>
    <row r="1162" ht="12.75">
      <c r="C1162" s="390"/>
    </row>
    <row r="1163" ht="12.75">
      <c r="C1163" s="390"/>
    </row>
    <row r="1164" ht="12.75">
      <c r="C1164" s="390"/>
    </row>
    <row r="1165" ht="12.75">
      <c r="C1165" s="390"/>
    </row>
    <row r="1166" ht="12.75">
      <c r="C1166" s="390"/>
    </row>
    <row r="1167" ht="12.75">
      <c r="C1167" s="390"/>
    </row>
    <row r="1168" ht="12.75">
      <c r="C1168" s="390"/>
    </row>
    <row r="1169" ht="12.75">
      <c r="C1169" s="390"/>
    </row>
    <row r="1170" ht="12.75">
      <c r="C1170" s="390"/>
    </row>
    <row r="1171" ht="12.75">
      <c r="C1171" s="390"/>
    </row>
    <row r="1172" ht="12.75">
      <c r="C1172" s="390"/>
    </row>
    <row r="1173" ht="12.75">
      <c r="C1173" s="390"/>
    </row>
    <row r="1174" ht="12.75">
      <c r="C1174" s="390"/>
    </row>
    <row r="1175" ht="12.75">
      <c r="C1175" s="390"/>
    </row>
    <row r="1176" ht="12.75">
      <c r="C1176" s="390"/>
    </row>
    <row r="1177" ht="12.75">
      <c r="C1177" s="390"/>
    </row>
    <row r="1178" ht="12.75">
      <c r="C1178" s="390"/>
    </row>
    <row r="1179" ht="12.75">
      <c r="C1179" s="390"/>
    </row>
    <row r="1180" ht="12.75">
      <c r="C1180" s="390"/>
    </row>
    <row r="1181" ht="12.75">
      <c r="C1181" s="390"/>
    </row>
    <row r="1182" ht="12.75">
      <c r="C1182" s="390"/>
    </row>
    <row r="1183" ht="12.75">
      <c r="C1183" s="390"/>
    </row>
    <row r="1184" ht="12.75">
      <c r="C1184" s="390"/>
    </row>
    <row r="1185" ht="12.75">
      <c r="C1185" s="390"/>
    </row>
    <row r="1186" ht="12.75">
      <c r="C1186" s="390"/>
    </row>
    <row r="1187" ht="12.75">
      <c r="C1187" s="390"/>
    </row>
    <row r="1188" ht="12.75">
      <c r="C1188" s="390"/>
    </row>
    <row r="1189" ht="12.75">
      <c r="C1189" s="390"/>
    </row>
    <row r="1190" ht="12.75">
      <c r="C1190" s="390"/>
    </row>
    <row r="1191" ht="12.75">
      <c r="C1191" s="390"/>
    </row>
    <row r="1192" ht="12.75">
      <c r="C1192" s="390"/>
    </row>
    <row r="1193" ht="12.75">
      <c r="C1193" s="390"/>
    </row>
    <row r="1194" ht="12.75">
      <c r="C1194" s="390"/>
    </row>
    <row r="1195" ht="12.75">
      <c r="C1195" s="390"/>
    </row>
    <row r="1196" ht="12.75">
      <c r="C1196" s="390"/>
    </row>
    <row r="1197" ht="12.75">
      <c r="C1197" s="390"/>
    </row>
    <row r="1198" ht="12.75">
      <c r="C1198" s="390"/>
    </row>
    <row r="1199" ht="12.75">
      <c r="C1199" s="390"/>
    </row>
    <row r="1200" ht="12.75">
      <c r="C1200" s="390"/>
    </row>
    <row r="1201" ht="12.75">
      <c r="C1201" s="390"/>
    </row>
    <row r="1202" ht="12.75">
      <c r="C1202" s="390"/>
    </row>
    <row r="1203" ht="12.75">
      <c r="C1203" s="390"/>
    </row>
    <row r="1204" ht="12.75">
      <c r="C1204" s="390"/>
    </row>
    <row r="1205" ht="12.75">
      <c r="C1205" s="390"/>
    </row>
    <row r="1206" ht="12.75">
      <c r="C1206" s="390"/>
    </row>
    <row r="1207" ht="12.75">
      <c r="C1207" s="390"/>
    </row>
    <row r="1208" ht="12.75">
      <c r="C1208" s="390"/>
    </row>
    <row r="1209" ht="12.75">
      <c r="C1209" s="390"/>
    </row>
    <row r="1210" ht="12.75">
      <c r="C1210" s="390"/>
    </row>
    <row r="1211" ht="12.75">
      <c r="C1211" s="390"/>
    </row>
    <row r="1212" ht="12.75">
      <c r="C1212" s="390"/>
    </row>
    <row r="1213" ht="12.75">
      <c r="C1213" s="390"/>
    </row>
    <row r="1214" ht="12.75">
      <c r="C1214" s="390"/>
    </row>
    <row r="1215" ht="12.75">
      <c r="C1215" s="390"/>
    </row>
    <row r="1216" ht="12.75">
      <c r="C1216" s="390"/>
    </row>
    <row r="1217" ht="12.75">
      <c r="C1217" s="390"/>
    </row>
    <row r="1218" ht="12.75">
      <c r="C1218" s="390"/>
    </row>
    <row r="1219" ht="12.75">
      <c r="C1219" s="390"/>
    </row>
    <row r="1220" ht="12.75">
      <c r="C1220" s="390"/>
    </row>
    <row r="1221" ht="12.75">
      <c r="C1221" s="390"/>
    </row>
    <row r="1222" ht="12.75">
      <c r="C1222" s="390"/>
    </row>
    <row r="1223" ht="12.75">
      <c r="C1223" s="390"/>
    </row>
    <row r="1224" ht="12.75">
      <c r="C1224" s="390"/>
    </row>
    <row r="1225" ht="12.75">
      <c r="C1225" s="390"/>
    </row>
    <row r="1226" ht="12.75">
      <c r="C1226" s="390"/>
    </row>
    <row r="1227" ht="12.75">
      <c r="C1227" s="390"/>
    </row>
    <row r="1228" ht="12.75">
      <c r="C1228" s="390"/>
    </row>
    <row r="1229" ht="12.75">
      <c r="C1229" s="390"/>
    </row>
    <row r="1230" ht="12.75">
      <c r="C1230" s="390"/>
    </row>
    <row r="1231" ht="12.75">
      <c r="C1231" s="390"/>
    </row>
    <row r="1232" ht="12.75">
      <c r="C1232" s="390"/>
    </row>
    <row r="1233" ht="12.75">
      <c r="C1233" s="390"/>
    </row>
    <row r="1234" ht="12.75">
      <c r="C1234" s="390"/>
    </row>
    <row r="1235" ht="12.75">
      <c r="C1235" s="390"/>
    </row>
    <row r="1236" ht="12.75">
      <c r="C1236" s="390"/>
    </row>
    <row r="1237" ht="12.75">
      <c r="C1237" s="390"/>
    </row>
    <row r="1238" ht="12.75">
      <c r="C1238" s="390"/>
    </row>
    <row r="1239" ht="12.75">
      <c r="C1239" s="390"/>
    </row>
    <row r="1240" ht="12.75">
      <c r="C1240" s="390"/>
    </row>
    <row r="1241" ht="12.75">
      <c r="C1241" s="390"/>
    </row>
    <row r="1242" ht="12.75">
      <c r="C1242" s="390"/>
    </row>
    <row r="1243" ht="12.75">
      <c r="C1243" s="390"/>
    </row>
    <row r="1244" ht="12.75">
      <c r="C1244" s="390"/>
    </row>
    <row r="1245" ht="12.75">
      <c r="C1245" s="390"/>
    </row>
    <row r="1246" ht="12.75">
      <c r="C1246" s="390"/>
    </row>
    <row r="1247" ht="12.75">
      <c r="C1247" s="390"/>
    </row>
    <row r="1248" ht="12.75">
      <c r="C1248" s="390"/>
    </row>
    <row r="1249" ht="12.75">
      <c r="C1249" s="390"/>
    </row>
    <row r="1250" ht="12.75">
      <c r="C1250" s="390"/>
    </row>
    <row r="1251" ht="12.75">
      <c r="C1251" s="390"/>
    </row>
    <row r="1252" ht="12.75">
      <c r="C1252" s="390"/>
    </row>
    <row r="1253" ht="12.75">
      <c r="C1253" s="390"/>
    </row>
    <row r="1254" ht="12.75">
      <c r="C1254" s="390"/>
    </row>
    <row r="1255" ht="12.75">
      <c r="C1255" s="390"/>
    </row>
    <row r="1256" ht="12.75">
      <c r="C1256" s="390"/>
    </row>
    <row r="1257" ht="12.75">
      <c r="C1257" s="390"/>
    </row>
    <row r="1258" ht="12.75">
      <c r="C1258" s="390"/>
    </row>
    <row r="1259" ht="12.75">
      <c r="C1259" s="390"/>
    </row>
    <row r="1260" ht="12.75">
      <c r="C1260" s="390"/>
    </row>
    <row r="1261" ht="12.75">
      <c r="C1261" s="390"/>
    </row>
    <row r="1262" ht="12.75">
      <c r="C1262" s="390"/>
    </row>
    <row r="1263" ht="12.75">
      <c r="C1263" s="390"/>
    </row>
    <row r="1264" ht="12.75">
      <c r="C1264" s="390"/>
    </row>
    <row r="1265" ht="12.75">
      <c r="C1265" s="390"/>
    </row>
    <row r="1266" ht="12.75">
      <c r="C1266" s="390"/>
    </row>
    <row r="1267" ht="12.75">
      <c r="C1267" s="390"/>
    </row>
    <row r="1268" ht="12.75">
      <c r="C1268" s="390"/>
    </row>
    <row r="1269" ht="12.75">
      <c r="C1269" s="390"/>
    </row>
    <row r="1270" ht="12.75">
      <c r="C1270" s="390"/>
    </row>
    <row r="1271" ht="12.75">
      <c r="C1271" s="390"/>
    </row>
    <row r="1272" ht="12.75">
      <c r="C1272" s="390"/>
    </row>
    <row r="1273" ht="12.75">
      <c r="C1273" s="390"/>
    </row>
    <row r="1274" ht="12.75">
      <c r="C1274" s="390"/>
    </row>
    <row r="1275" ht="12.75">
      <c r="C1275" s="390"/>
    </row>
    <row r="1276" ht="12.75">
      <c r="C1276" s="390"/>
    </row>
    <row r="1277" ht="12.75">
      <c r="C1277" s="390"/>
    </row>
    <row r="1278" ht="12.75">
      <c r="C1278" s="390"/>
    </row>
    <row r="1279" ht="12.75">
      <c r="C1279" s="390"/>
    </row>
    <row r="1280" ht="12.75">
      <c r="C1280" s="390"/>
    </row>
    <row r="1281" ht="12.75">
      <c r="C1281" s="390"/>
    </row>
    <row r="1282" ht="12.75">
      <c r="C1282" s="390"/>
    </row>
    <row r="1283" ht="12.75">
      <c r="C1283" s="390"/>
    </row>
  </sheetData>
  <sheetProtection/>
  <mergeCells count="2">
    <mergeCell ref="A5:C5"/>
    <mergeCell ref="A6:C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363"/>
  <sheetViews>
    <sheetView zoomScalePageLayoutView="0" workbookViewId="0" topLeftCell="A18">
      <selection activeCell="A33" sqref="A33"/>
    </sheetView>
  </sheetViews>
  <sheetFormatPr defaultColWidth="9.140625" defaultRowHeight="12.75" outlineLevelRow="1" outlineLevelCol="1"/>
  <cols>
    <col min="1" max="1" width="112.57421875" style="1" customWidth="1"/>
    <col min="2" max="2" width="7.421875" style="2" customWidth="1"/>
    <col min="3" max="3" width="7.140625" style="2" customWidth="1"/>
    <col min="4" max="4" width="11.7109375" style="2" customWidth="1"/>
    <col min="5" max="5" width="6.140625" style="2" customWidth="1"/>
    <col min="6" max="6" width="17.140625" style="1" customWidth="1"/>
    <col min="7" max="7" width="19.00390625" style="1" hidden="1" customWidth="1" outlineLevel="1"/>
    <col min="8" max="8" width="9.140625" style="1" customWidth="1" collapsed="1"/>
    <col min="9" max="16384" width="9.140625" style="1" customWidth="1"/>
  </cols>
  <sheetData>
    <row r="1" spans="1:6" ht="15.75">
      <c r="A1" s="3"/>
      <c r="B1" s="54"/>
      <c r="C1" s="54"/>
      <c r="D1" s="54"/>
      <c r="F1" s="45" t="s">
        <v>174</v>
      </c>
    </row>
    <row r="2" spans="1:6" ht="15.75">
      <c r="A2" s="3"/>
      <c r="B2" s="54"/>
      <c r="C2" s="54"/>
      <c r="D2" s="54"/>
      <c r="F2" s="45" t="s">
        <v>88</v>
      </c>
    </row>
    <row r="3" spans="1:6" ht="15.75">
      <c r="A3" s="3"/>
      <c r="B3" s="54"/>
      <c r="C3" s="54"/>
      <c r="D3" s="54"/>
      <c r="F3" s="69" t="s">
        <v>631</v>
      </c>
    </row>
    <row r="4" spans="1:5" ht="3.75" customHeight="1">
      <c r="A4" s="3"/>
      <c r="B4" s="54"/>
      <c r="C4" s="54"/>
      <c r="D4" s="54"/>
      <c r="E4" s="45"/>
    </row>
    <row r="5" spans="1:6" ht="49.5" customHeight="1">
      <c r="A5" s="437" t="s">
        <v>533</v>
      </c>
      <c r="B5" s="437"/>
      <c r="C5" s="437"/>
      <c r="D5" s="437"/>
      <c r="E5" s="437"/>
      <c r="F5" s="437"/>
    </row>
    <row r="6" spans="1:5" ht="15.75" customHeight="1">
      <c r="A6" s="3"/>
      <c r="B6" s="54"/>
      <c r="C6" s="54"/>
      <c r="D6" s="54"/>
      <c r="E6" s="54"/>
    </row>
    <row r="7" spans="1:7" s="8" customFormat="1" ht="57.75" customHeight="1">
      <c r="A7" s="37" t="s">
        <v>0</v>
      </c>
      <c r="B7" s="38" t="s">
        <v>21</v>
      </c>
      <c r="C7" s="38" t="s">
        <v>22</v>
      </c>
      <c r="D7" s="38" t="s">
        <v>102</v>
      </c>
      <c r="E7" s="38" t="s">
        <v>24</v>
      </c>
      <c r="F7" s="39" t="s">
        <v>534</v>
      </c>
      <c r="G7" s="431">
        <f>'Дох-2014'!C63-'Расходы по новым ЦС'!F9</f>
        <v>0</v>
      </c>
    </row>
    <row r="8" spans="1:6" s="8" customFormat="1" ht="13.5" customHeight="1">
      <c r="A8" s="159">
        <v>1</v>
      </c>
      <c r="B8" s="160" t="s">
        <v>46</v>
      </c>
      <c r="C8" s="160" t="s">
        <v>47</v>
      </c>
      <c r="D8" s="160" t="s">
        <v>48</v>
      </c>
      <c r="E8" s="160" t="s">
        <v>49</v>
      </c>
      <c r="F8" s="161">
        <v>6</v>
      </c>
    </row>
    <row r="9" spans="1:7" ht="16.5" customHeight="1">
      <c r="A9" s="12" t="s">
        <v>50</v>
      </c>
      <c r="B9" s="55"/>
      <c r="C9" s="55"/>
      <c r="D9" s="55"/>
      <c r="E9" s="56"/>
      <c r="F9" s="162">
        <f>F11+F89+F114+F167+F247+F264+F284+F328+F347+F356</f>
        <v>810796812</v>
      </c>
      <c r="G9" s="375">
        <v>810796812</v>
      </c>
    </row>
    <row r="10" spans="1:6" ht="9.75" customHeight="1">
      <c r="A10" s="12"/>
      <c r="B10" s="55"/>
      <c r="C10" s="55"/>
      <c r="D10" s="55"/>
      <c r="E10" s="56"/>
      <c r="F10" s="162"/>
    </row>
    <row r="11" spans="1:6" ht="15.75">
      <c r="A11" s="30" t="s">
        <v>89</v>
      </c>
      <c r="B11" s="25" t="s">
        <v>25</v>
      </c>
      <c r="C11" s="25"/>
      <c r="D11" s="25"/>
      <c r="E11" s="57"/>
      <c r="F11" s="163">
        <f>F12+F17+F24+F37+F44+F51</f>
        <v>156566509</v>
      </c>
    </row>
    <row r="12" spans="1:6" ht="15.75">
      <c r="A12" s="32" t="s">
        <v>27</v>
      </c>
      <c r="B12" s="33" t="s">
        <v>25</v>
      </c>
      <c r="C12" s="33" t="s">
        <v>28</v>
      </c>
      <c r="D12" s="33"/>
      <c r="E12" s="58"/>
      <c r="F12" s="164">
        <f>F13</f>
        <v>4681458</v>
      </c>
    </row>
    <row r="13" spans="1:6" ht="15.75">
      <c r="A13" s="277" t="s">
        <v>132</v>
      </c>
      <c r="B13" s="211" t="s">
        <v>25</v>
      </c>
      <c r="C13" s="211" t="s">
        <v>28</v>
      </c>
      <c r="D13" s="211" t="s">
        <v>254</v>
      </c>
      <c r="E13" s="128"/>
      <c r="F13" s="165">
        <f>F14</f>
        <v>4681458</v>
      </c>
    </row>
    <row r="14" spans="1:6" ht="15.75">
      <c r="A14" s="278" t="s">
        <v>133</v>
      </c>
      <c r="B14" s="190" t="s">
        <v>25</v>
      </c>
      <c r="C14" s="190" t="s">
        <v>28</v>
      </c>
      <c r="D14" s="190" t="s">
        <v>266</v>
      </c>
      <c r="E14" s="142"/>
      <c r="F14" s="185">
        <f>F15</f>
        <v>4681458</v>
      </c>
    </row>
    <row r="15" spans="1:7" ht="15.75">
      <c r="A15" s="279" t="s">
        <v>267</v>
      </c>
      <c r="B15" s="191" t="s">
        <v>25</v>
      </c>
      <c r="C15" s="191" t="s">
        <v>28</v>
      </c>
      <c r="D15" s="191" t="s">
        <v>268</v>
      </c>
      <c r="E15" s="52"/>
      <c r="F15" s="166">
        <f>F16</f>
        <v>4681458</v>
      </c>
      <c r="G15" s="1" t="s">
        <v>483</v>
      </c>
    </row>
    <row r="16" spans="1:6" ht="31.5" customHeight="1">
      <c r="A16" s="206" t="s">
        <v>258</v>
      </c>
      <c r="B16" s="110" t="s">
        <v>25</v>
      </c>
      <c r="C16" s="110" t="s">
        <v>28</v>
      </c>
      <c r="D16" s="199" t="s">
        <v>268</v>
      </c>
      <c r="E16" s="49" t="s">
        <v>114</v>
      </c>
      <c r="F16" s="167">
        <v>4681458</v>
      </c>
    </row>
    <row r="17" spans="1:6" ht="37.5" customHeight="1">
      <c r="A17" s="32" t="s">
        <v>29</v>
      </c>
      <c r="B17" s="33" t="s">
        <v>25</v>
      </c>
      <c r="C17" s="33" t="s">
        <v>26</v>
      </c>
      <c r="D17" s="59"/>
      <c r="E17" s="58"/>
      <c r="F17" s="169">
        <f>F18</f>
        <v>4019685</v>
      </c>
    </row>
    <row r="18" spans="1:6" ht="15.75">
      <c r="A18" s="277" t="s">
        <v>132</v>
      </c>
      <c r="B18" s="210" t="s">
        <v>25</v>
      </c>
      <c r="C18" s="210" t="s">
        <v>26</v>
      </c>
      <c r="D18" s="211" t="s">
        <v>254</v>
      </c>
      <c r="E18" s="128"/>
      <c r="F18" s="170">
        <f>F19</f>
        <v>4019685</v>
      </c>
    </row>
    <row r="19" spans="1:6" ht="15.75">
      <c r="A19" s="278" t="s">
        <v>133</v>
      </c>
      <c r="B19" s="190" t="s">
        <v>25</v>
      </c>
      <c r="C19" s="190" t="s">
        <v>26</v>
      </c>
      <c r="D19" s="190" t="s">
        <v>266</v>
      </c>
      <c r="E19" s="104"/>
      <c r="F19" s="181">
        <f>F20</f>
        <v>4019685</v>
      </c>
    </row>
    <row r="20" spans="1:6" ht="15.75">
      <c r="A20" s="280" t="s">
        <v>269</v>
      </c>
      <c r="B20" s="191" t="s">
        <v>25</v>
      </c>
      <c r="C20" s="191" t="s">
        <v>26</v>
      </c>
      <c r="D20" s="191" t="s">
        <v>270</v>
      </c>
      <c r="E20" s="104"/>
      <c r="F20" s="175">
        <f>F21+F22+F23</f>
        <v>4019685</v>
      </c>
    </row>
    <row r="21" spans="1:6" ht="29.25" customHeight="1">
      <c r="A21" s="206" t="s">
        <v>258</v>
      </c>
      <c r="B21" s="110" t="s">
        <v>25</v>
      </c>
      <c r="C21" s="110" t="s">
        <v>26</v>
      </c>
      <c r="D21" s="199" t="s">
        <v>270</v>
      </c>
      <c r="E21" s="49" t="s">
        <v>114</v>
      </c>
      <c r="F21" s="167">
        <v>3446940</v>
      </c>
    </row>
    <row r="22" spans="1:6" ht="15.75">
      <c r="A22" s="20" t="s">
        <v>115</v>
      </c>
      <c r="B22" s="27" t="s">
        <v>25</v>
      </c>
      <c r="C22" s="27" t="s">
        <v>26</v>
      </c>
      <c r="D22" s="199" t="s">
        <v>270</v>
      </c>
      <c r="E22" s="49" t="s">
        <v>116</v>
      </c>
      <c r="F22" s="167">
        <v>567145</v>
      </c>
    </row>
    <row r="23" spans="1:6" ht="15.75">
      <c r="A23" s="20" t="s">
        <v>117</v>
      </c>
      <c r="B23" s="27" t="s">
        <v>25</v>
      </c>
      <c r="C23" s="27" t="s">
        <v>26</v>
      </c>
      <c r="D23" s="199" t="s">
        <v>270</v>
      </c>
      <c r="E23" s="49" t="s">
        <v>118</v>
      </c>
      <c r="F23" s="167">
        <f>5600</f>
        <v>5600</v>
      </c>
    </row>
    <row r="24" spans="1:6" ht="31.5">
      <c r="A24" s="32" t="s">
        <v>30</v>
      </c>
      <c r="B24" s="33" t="s">
        <v>25</v>
      </c>
      <c r="C24" s="33" t="s">
        <v>31</v>
      </c>
      <c r="D24" s="59"/>
      <c r="E24" s="58"/>
      <c r="F24" s="169">
        <f>F25+F33</f>
        <v>115442937</v>
      </c>
    </row>
    <row r="25" spans="1:6" ht="15.75">
      <c r="A25" s="277" t="s">
        <v>132</v>
      </c>
      <c r="B25" s="210" t="s">
        <v>25</v>
      </c>
      <c r="C25" s="210" t="s">
        <v>31</v>
      </c>
      <c r="D25" s="211" t="s">
        <v>254</v>
      </c>
      <c r="E25" s="128"/>
      <c r="F25" s="170">
        <f>F26</f>
        <v>113249738</v>
      </c>
    </row>
    <row r="26" spans="1:6" ht="15.75">
      <c r="A26" s="278" t="s">
        <v>133</v>
      </c>
      <c r="B26" s="190" t="s">
        <v>25</v>
      </c>
      <c r="C26" s="190" t="s">
        <v>31</v>
      </c>
      <c r="D26" s="190" t="s">
        <v>266</v>
      </c>
      <c r="E26" s="142"/>
      <c r="F26" s="181">
        <f>F27+F31</f>
        <v>113249738</v>
      </c>
    </row>
    <row r="27" spans="1:6" ht="15">
      <c r="A27" s="141" t="s">
        <v>134</v>
      </c>
      <c r="B27" s="191" t="s">
        <v>25</v>
      </c>
      <c r="C27" s="191" t="s">
        <v>31</v>
      </c>
      <c r="D27" s="191" t="s">
        <v>270</v>
      </c>
      <c r="E27" s="48"/>
      <c r="F27" s="177">
        <f>F28+F29+F30</f>
        <v>112342732</v>
      </c>
    </row>
    <row r="28" spans="1:6" ht="31.5" customHeight="1">
      <c r="A28" s="206" t="s">
        <v>258</v>
      </c>
      <c r="B28" s="110" t="s">
        <v>25</v>
      </c>
      <c r="C28" s="110" t="s">
        <v>31</v>
      </c>
      <c r="D28" s="199" t="s">
        <v>270</v>
      </c>
      <c r="E28" s="49" t="s">
        <v>114</v>
      </c>
      <c r="F28" s="167">
        <v>94231122</v>
      </c>
    </row>
    <row r="29" spans="1:6" ht="15.75">
      <c r="A29" s="20" t="s">
        <v>115</v>
      </c>
      <c r="B29" s="27" t="s">
        <v>25</v>
      </c>
      <c r="C29" s="27" t="s">
        <v>31</v>
      </c>
      <c r="D29" s="199" t="s">
        <v>270</v>
      </c>
      <c r="E29" s="49" t="s">
        <v>116</v>
      </c>
      <c r="F29" s="167">
        <v>17705808</v>
      </c>
    </row>
    <row r="30" spans="1:6" ht="15.75">
      <c r="A30" s="20" t="s">
        <v>117</v>
      </c>
      <c r="B30" s="27" t="s">
        <v>25</v>
      </c>
      <c r="C30" s="27" t="s">
        <v>31</v>
      </c>
      <c r="D30" s="199" t="s">
        <v>270</v>
      </c>
      <c r="E30" s="49" t="s">
        <v>118</v>
      </c>
      <c r="F30" s="167">
        <v>405802</v>
      </c>
    </row>
    <row r="31" spans="1:6" ht="15">
      <c r="A31" s="281" t="s">
        <v>333</v>
      </c>
      <c r="B31" s="191" t="s">
        <v>25</v>
      </c>
      <c r="C31" s="191" t="s">
        <v>31</v>
      </c>
      <c r="D31" s="191" t="s">
        <v>334</v>
      </c>
      <c r="E31" s="48"/>
      <c r="F31" s="197">
        <f>F32</f>
        <v>907006</v>
      </c>
    </row>
    <row r="32" spans="1:6" ht="15.75">
      <c r="A32" s="20" t="s">
        <v>115</v>
      </c>
      <c r="B32" s="199" t="s">
        <v>25</v>
      </c>
      <c r="C32" s="199" t="s">
        <v>31</v>
      </c>
      <c r="D32" s="199" t="s">
        <v>334</v>
      </c>
      <c r="E32" s="49" t="s">
        <v>116</v>
      </c>
      <c r="F32" s="167">
        <v>907006</v>
      </c>
    </row>
    <row r="33" spans="1:6" ht="31.5">
      <c r="A33" s="277" t="s">
        <v>634</v>
      </c>
      <c r="B33" s="211" t="s">
        <v>25</v>
      </c>
      <c r="C33" s="210" t="s">
        <v>31</v>
      </c>
      <c r="D33" s="211" t="s">
        <v>272</v>
      </c>
      <c r="E33" s="212"/>
      <c r="F33" s="187">
        <f>F34</f>
        <v>2193199</v>
      </c>
    </row>
    <row r="34" spans="1:6" ht="17.25" customHeight="1">
      <c r="A34" s="280" t="s">
        <v>271</v>
      </c>
      <c r="B34" s="191" t="s">
        <v>25</v>
      </c>
      <c r="C34" s="191" t="s">
        <v>31</v>
      </c>
      <c r="D34" s="191" t="s">
        <v>273</v>
      </c>
      <c r="E34" s="49"/>
      <c r="F34" s="175">
        <f>F35+F36</f>
        <v>2193199</v>
      </c>
    </row>
    <row r="35" spans="1:6" ht="31.5" customHeight="1">
      <c r="A35" s="206" t="s">
        <v>258</v>
      </c>
      <c r="B35" s="110" t="s">
        <v>25</v>
      </c>
      <c r="C35" s="199" t="s">
        <v>31</v>
      </c>
      <c r="D35" s="199" t="s">
        <v>273</v>
      </c>
      <c r="E35" s="49" t="s">
        <v>114</v>
      </c>
      <c r="F35" s="208">
        <v>1658111</v>
      </c>
    </row>
    <row r="36" spans="1:6" ht="15.75">
      <c r="A36" s="20" t="s">
        <v>115</v>
      </c>
      <c r="B36" s="110" t="s">
        <v>25</v>
      </c>
      <c r="C36" s="199" t="s">
        <v>31</v>
      </c>
      <c r="D36" s="199" t="s">
        <v>273</v>
      </c>
      <c r="E36" s="49" t="s">
        <v>116</v>
      </c>
      <c r="F36" s="208">
        <v>535088</v>
      </c>
    </row>
    <row r="37" spans="1:6" ht="32.25" customHeight="1">
      <c r="A37" s="34" t="s">
        <v>32</v>
      </c>
      <c r="B37" s="33" t="s">
        <v>25</v>
      </c>
      <c r="C37" s="33" t="s">
        <v>33</v>
      </c>
      <c r="D37" s="33"/>
      <c r="E37" s="50"/>
      <c r="F37" s="169">
        <f>F38</f>
        <v>3874119</v>
      </c>
    </row>
    <row r="38" spans="1:6" ht="15.75">
      <c r="A38" s="277" t="s">
        <v>132</v>
      </c>
      <c r="B38" s="210" t="s">
        <v>25</v>
      </c>
      <c r="C38" s="210" t="s">
        <v>33</v>
      </c>
      <c r="D38" s="211" t="s">
        <v>254</v>
      </c>
      <c r="E38" s="102"/>
      <c r="F38" s="170">
        <f>F39</f>
        <v>3874119</v>
      </c>
    </row>
    <row r="39" spans="1:6" ht="15.75">
      <c r="A39" s="278" t="s">
        <v>133</v>
      </c>
      <c r="B39" s="190" t="s">
        <v>25</v>
      </c>
      <c r="C39" s="190" t="s">
        <v>33</v>
      </c>
      <c r="D39" s="190" t="s">
        <v>266</v>
      </c>
      <c r="E39" s="103"/>
      <c r="F39" s="181">
        <f>F40</f>
        <v>3874119</v>
      </c>
    </row>
    <row r="40" spans="1:6" ht="15.75">
      <c r="A40" s="141" t="s">
        <v>280</v>
      </c>
      <c r="B40" s="190" t="s">
        <v>25</v>
      </c>
      <c r="C40" s="190" t="s">
        <v>33</v>
      </c>
      <c r="D40" s="191" t="s">
        <v>281</v>
      </c>
      <c r="E40" s="139"/>
      <c r="F40" s="175">
        <f>F41+F42+F43</f>
        <v>3874119</v>
      </c>
    </row>
    <row r="41" spans="1:6" ht="31.5" customHeight="1">
      <c r="A41" s="206" t="s">
        <v>258</v>
      </c>
      <c r="B41" s="110" t="s">
        <v>25</v>
      </c>
      <c r="C41" s="110" t="s">
        <v>33</v>
      </c>
      <c r="D41" s="110" t="s">
        <v>281</v>
      </c>
      <c r="E41" s="49" t="s">
        <v>114</v>
      </c>
      <c r="F41" s="167">
        <v>3444147</v>
      </c>
    </row>
    <row r="42" spans="1:6" ht="15.75">
      <c r="A42" s="20" t="s">
        <v>115</v>
      </c>
      <c r="B42" s="110" t="s">
        <v>25</v>
      </c>
      <c r="C42" s="110" t="s">
        <v>33</v>
      </c>
      <c r="D42" s="110" t="s">
        <v>281</v>
      </c>
      <c r="E42" s="49" t="s">
        <v>116</v>
      </c>
      <c r="F42" s="167">
        <v>414207</v>
      </c>
    </row>
    <row r="43" spans="1:6" ht="15.75">
      <c r="A43" s="20" t="s">
        <v>117</v>
      </c>
      <c r="B43" s="27" t="s">
        <v>25</v>
      </c>
      <c r="C43" s="27" t="s">
        <v>33</v>
      </c>
      <c r="D43" s="110" t="s">
        <v>281</v>
      </c>
      <c r="E43" s="49" t="s">
        <v>118</v>
      </c>
      <c r="F43" s="167">
        <v>15765</v>
      </c>
    </row>
    <row r="44" spans="1:6" ht="15.75">
      <c r="A44" s="34" t="s">
        <v>34</v>
      </c>
      <c r="B44" s="33" t="s">
        <v>25</v>
      </c>
      <c r="C44" s="33" t="s">
        <v>43</v>
      </c>
      <c r="D44" s="59"/>
      <c r="E44" s="58"/>
      <c r="F44" s="169">
        <f>F45</f>
        <v>3000000</v>
      </c>
    </row>
    <row r="45" spans="1:6" ht="15.75">
      <c r="A45" s="277" t="s">
        <v>132</v>
      </c>
      <c r="B45" s="210" t="s">
        <v>25</v>
      </c>
      <c r="C45" s="210" t="s">
        <v>43</v>
      </c>
      <c r="D45" s="211" t="s">
        <v>254</v>
      </c>
      <c r="E45" s="128"/>
      <c r="F45" s="170">
        <f>F46</f>
        <v>3000000</v>
      </c>
    </row>
    <row r="46" spans="1:6" ht="15.75">
      <c r="A46" s="278" t="s">
        <v>274</v>
      </c>
      <c r="B46" s="190" t="s">
        <v>25</v>
      </c>
      <c r="C46" s="190" t="s">
        <v>43</v>
      </c>
      <c r="D46" s="190" t="s">
        <v>276</v>
      </c>
      <c r="E46" s="142"/>
      <c r="F46" s="181">
        <f>F47+F49</f>
        <v>3000000</v>
      </c>
    </row>
    <row r="47" spans="1:6" ht="15.75">
      <c r="A47" s="281" t="s">
        <v>275</v>
      </c>
      <c r="B47" s="191" t="s">
        <v>25</v>
      </c>
      <c r="C47" s="191" t="s">
        <v>43</v>
      </c>
      <c r="D47" s="191" t="s">
        <v>277</v>
      </c>
      <c r="E47" s="111"/>
      <c r="F47" s="177">
        <f>F48</f>
        <v>1500000</v>
      </c>
    </row>
    <row r="48" spans="1:6" ht="15.75">
      <c r="A48" s="20" t="s">
        <v>117</v>
      </c>
      <c r="B48" s="27" t="s">
        <v>25</v>
      </c>
      <c r="C48" s="108" t="s">
        <v>43</v>
      </c>
      <c r="D48" s="110" t="s">
        <v>277</v>
      </c>
      <c r="E48" s="49" t="s">
        <v>118</v>
      </c>
      <c r="F48" s="167">
        <v>1500000</v>
      </c>
    </row>
    <row r="49" spans="1:6" ht="16.5" customHeight="1">
      <c r="A49" s="141" t="s">
        <v>279</v>
      </c>
      <c r="B49" s="191" t="s">
        <v>25</v>
      </c>
      <c r="C49" s="191" t="s">
        <v>43</v>
      </c>
      <c r="D49" s="191" t="s">
        <v>278</v>
      </c>
      <c r="E49" s="112"/>
      <c r="F49" s="177">
        <f>F50</f>
        <v>1500000</v>
      </c>
    </row>
    <row r="50" spans="1:6" ht="15.75">
      <c r="A50" s="20" t="s">
        <v>117</v>
      </c>
      <c r="B50" s="110" t="s">
        <v>25</v>
      </c>
      <c r="C50" s="110" t="s">
        <v>43</v>
      </c>
      <c r="D50" s="110" t="s">
        <v>278</v>
      </c>
      <c r="E50" s="49" t="s">
        <v>118</v>
      </c>
      <c r="F50" s="167">
        <v>1500000</v>
      </c>
    </row>
    <row r="51" spans="1:6" ht="15.75">
      <c r="A51" s="35" t="s">
        <v>51</v>
      </c>
      <c r="B51" s="33" t="s">
        <v>25</v>
      </c>
      <c r="C51" s="33" t="s">
        <v>108</v>
      </c>
      <c r="D51" s="33"/>
      <c r="E51" s="50"/>
      <c r="F51" s="169">
        <f>F52+F72</f>
        <v>25548310</v>
      </c>
    </row>
    <row r="52" spans="1:6" ht="15.75">
      <c r="A52" s="277" t="s">
        <v>132</v>
      </c>
      <c r="B52" s="210" t="s">
        <v>25</v>
      </c>
      <c r="C52" s="210" t="s">
        <v>108</v>
      </c>
      <c r="D52" s="211" t="s">
        <v>254</v>
      </c>
      <c r="E52" s="196"/>
      <c r="F52" s="170">
        <f>F53</f>
        <v>12811510</v>
      </c>
    </row>
    <row r="53" spans="1:6" ht="15.75">
      <c r="A53" s="278" t="s">
        <v>135</v>
      </c>
      <c r="B53" s="205" t="s">
        <v>25</v>
      </c>
      <c r="C53" s="205" t="s">
        <v>108</v>
      </c>
      <c r="D53" s="205" t="s">
        <v>282</v>
      </c>
      <c r="E53" s="52"/>
      <c r="F53" s="181">
        <f>F54+F56+F58+F62+F64+F68+F60+F66</f>
        <v>12811510</v>
      </c>
    </row>
    <row r="54" spans="1:6" ht="15">
      <c r="A54" s="282" t="s">
        <v>335</v>
      </c>
      <c r="B54" s="191" t="s">
        <v>25</v>
      </c>
      <c r="C54" s="191" t="s">
        <v>108</v>
      </c>
      <c r="D54" s="191" t="s">
        <v>336</v>
      </c>
      <c r="E54" s="48"/>
      <c r="F54" s="175">
        <f>F55</f>
        <v>625000</v>
      </c>
    </row>
    <row r="55" spans="1:6" ht="15.75">
      <c r="A55" s="20" t="s">
        <v>122</v>
      </c>
      <c r="B55" s="27" t="s">
        <v>25</v>
      </c>
      <c r="C55" s="108" t="s">
        <v>108</v>
      </c>
      <c r="D55" s="199" t="s">
        <v>336</v>
      </c>
      <c r="E55" s="49" t="s">
        <v>120</v>
      </c>
      <c r="F55" s="174">
        <v>625000</v>
      </c>
    </row>
    <row r="56" spans="1:6" ht="15.75">
      <c r="A56" s="282" t="s">
        <v>338</v>
      </c>
      <c r="B56" s="191" t="s">
        <v>25</v>
      </c>
      <c r="C56" s="191" t="s">
        <v>108</v>
      </c>
      <c r="D56" s="191" t="s">
        <v>337</v>
      </c>
      <c r="E56" s="49"/>
      <c r="F56" s="175">
        <f>F57</f>
        <v>987667</v>
      </c>
    </row>
    <row r="57" spans="1:6" ht="15.75">
      <c r="A57" s="20" t="s">
        <v>115</v>
      </c>
      <c r="B57" s="110" t="s">
        <v>25</v>
      </c>
      <c r="C57" s="110" t="s">
        <v>108</v>
      </c>
      <c r="D57" s="199" t="s">
        <v>337</v>
      </c>
      <c r="E57" s="49" t="s">
        <v>116</v>
      </c>
      <c r="F57" s="167">
        <v>987667</v>
      </c>
    </row>
    <row r="58" spans="1:6" ht="18" customHeight="1">
      <c r="A58" s="282" t="s">
        <v>339</v>
      </c>
      <c r="B58" s="191" t="s">
        <v>25</v>
      </c>
      <c r="C58" s="191" t="s">
        <v>108</v>
      </c>
      <c r="D58" s="191" t="s">
        <v>340</v>
      </c>
      <c r="E58" s="49"/>
      <c r="F58" s="197">
        <f>F59</f>
        <v>7400000</v>
      </c>
    </row>
    <row r="59" spans="1:6" ht="15.75">
      <c r="A59" s="20" t="s">
        <v>117</v>
      </c>
      <c r="B59" s="110" t="s">
        <v>25</v>
      </c>
      <c r="C59" s="110" t="s">
        <v>108</v>
      </c>
      <c r="D59" s="199" t="s">
        <v>340</v>
      </c>
      <c r="E59" s="49" t="s">
        <v>118</v>
      </c>
      <c r="F59" s="167">
        <v>7400000</v>
      </c>
    </row>
    <row r="60" spans="1:6" ht="15.75">
      <c r="A60" s="283" t="s">
        <v>535</v>
      </c>
      <c r="B60" s="310" t="s">
        <v>25</v>
      </c>
      <c r="C60" s="310" t="s">
        <v>108</v>
      </c>
      <c r="D60" s="310" t="s">
        <v>536</v>
      </c>
      <c r="E60" s="49"/>
      <c r="F60" s="197">
        <f>F61</f>
        <v>136604</v>
      </c>
    </row>
    <row r="61" spans="1:6" ht="15.75">
      <c r="A61" s="20" t="s">
        <v>115</v>
      </c>
      <c r="B61" s="110" t="s">
        <v>25</v>
      </c>
      <c r="C61" s="110" t="s">
        <v>108</v>
      </c>
      <c r="D61" s="311" t="s">
        <v>536</v>
      </c>
      <c r="E61" s="49" t="s">
        <v>116</v>
      </c>
      <c r="F61" s="167">
        <v>136604</v>
      </c>
    </row>
    <row r="62" spans="1:6" ht="18" customHeight="1">
      <c r="A62" s="283" t="s">
        <v>341</v>
      </c>
      <c r="B62" s="191" t="s">
        <v>25</v>
      </c>
      <c r="C62" s="191" t="s">
        <v>108</v>
      </c>
      <c r="D62" s="191" t="s">
        <v>342</v>
      </c>
      <c r="E62" s="49"/>
      <c r="F62" s="197">
        <f>F63</f>
        <v>1219050</v>
      </c>
    </row>
    <row r="63" spans="1:6" ht="15.75">
      <c r="A63" s="20" t="s">
        <v>115</v>
      </c>
      <c r="B63" s="110" t="s">
        <v>25</v>
      </c>
      <c r="C63" s="110" t="s">
        <v>108</v>
      </c>
      <c r="D63" s="199" t="s">
        <v>342</v>
      </c>
      <c r="E63" s="49" t="s">
        <v>116</v>
      </c>
      <c r="F63" s="167">
        <v>1219050</v>
      </c>
    </row>
    <row r="64" spans="1:6" ht="15.75">
      <c r="A64" s="281" t="s">
        <v>8</v>
      </c>
      <c r="B64" s="191" t="s">
        <v>25</v>
      </c>
      <c r="C64" s="191" t="s">
        <v>108</v>
      </c>
      <c r="D64" s="191" t="s">
        <v>343</v>
      </c>
      <c r="E64" s="49"/>
      <c r="F64" s="197">
        <f>F65</f>
        <v>200000</v>
      </c>
    </row>
    <row r="65" spans="1:6" ht="15.75">
      <c r="A65" s="20" t="s">
        <v>115</v>
      </c>
      <c r="B65" s="110" t="s">
        <v>25</v>
      </c>
      <c r="C65" s="110" t="s">
        <v>108</v>
      </c>
      <c r="D65" s="199" t="s">
        <v>343</v>
      </c>
      <c r="E65" s="49" t="s">
        <v>116</v>
      </c>
      <c r="F65" s="167">
        <v>200000</v>
      </c>
    </row>
    <row r="66" spans="1:6" ht="15.75">
      <c r="A66" s="281" t="s">
        <v>380</v>
      </c>
      <c r="B66" s="310" t="s">
        <v>25</v>
      </c>
      <c r="C66" s="310" t="s">
        <v>108</v>
      </c>
      <c r="D66" s="310" t="s">
        <v>381</v>
      </c>
      <c r="E66" s="49"/>
      <c r="F66" s="197">
        <f>F67</f>
        <v>1200000</v>
      </c>
    </row>
    <row r="67" spans="1:6" ht="15.75">
      <c r="A67" s="20" t="s">
        <v>117</v>
      </c>
      <c r="B67" s="110" t="s">
        <v>25</v>
      </c>
      <c r="C67" s="110" t="s">
        <v>108</v>
      </c>
      <c r="D67" s="311" t="s">
        <v>343</v>
      </c>
      <c r="E67" s="49" t="s">
        <v>118</v>
      </c>
      <c r="F67" s="167">
        <v>1200000</v>
      </c>
    </row>
    <row r="68" spans="1:6" ht="15.75">
      <c r="A68" s="281" t="s">
        <v>344</v>
      </c>
      <c r="B68" s="191" t="s">
        <v>25</v>
      </c>
      <c r="C68" s="191" t="s">
        <v>108</v>
      </c>
      <c r="D68" s="191" t="s">
        <v>345</v>
      </c>
      <c r="E68" s="49"/>
      <c r="F68" s="197">
        <f>F69+F71</f>
        <v>1043189</v>
      </c>
    </row>
    <row r="69" spans="1:6" ht="15.75">
      <c r="A69" s="20" t="s">
        <v>115</v>
      </c>
      <c r="B69" s="110" t="s">
        <v>25</v>
      </c>
      <c r="C69" s="110" t="s">
        <v>108</v>
      </c>
      <c r="D69" s="199" t="s">
        <v>345</v>
      </c>
      <c r="E69" s="49" t="s">
        <v>116</v>
      </c>
      <c r="F69" s="167">
        <v>780912</v>
      </c>
    </row>
    <row r="70" spans="1:6" ht="15.75" hidden="1" outlineLevel="1">
      <c r="A70" s="47" t="s">
        <v>260</v>
      </c>
      <c r="B70" s="110" t="s">
        <v>25</v>
      </c>
      <c r="C70" s="110" t="s">
        <v>108</v>
      </c>
      <c r="D70" s="311" t="s">
        <v>345</v>
      </c>
      <c r="E70" s="49" t="s">
        <v>119</v>
      </c>
      <c r="F70" s="167"/>
    </row>
    <row r="71" spans="1:6" ht="15.75" collapsed="1">
      <c r="A71" s="20" t="s">
        <v>117</v>
      </c>
      <c r="B71" s="110" t="s">
        <v>25</v>
      </c>
      <c r="C71" s="110" t="s">
        <v>108</v>
      </c>
      <c r="D71" s="199" t="s">
        <v>345</v>
      </c>
      <c r="E71" s="49" t="s">
        <v>118</v>
      </c>
      <c r="F71" s="167">
        <v>262277</v>
      </c>
    </row>
    <row r="72" spans="1:6" ht="31.5">
      <c r="A72" s="284" t="s">
        <v>283</v>
      </c>
      <c r="B72" s="211" t="s">
        <v>25</v>
      </c>
      <c r="C72" s="210" t="s">
        <v>108</v>
      </c>
      <c r="D72" s="211" t="s">
        <v>284</v>
      </c>
      <c r="E72" s="196"/>
      <c r="F72" s="170">
        <f>F73+F84</f>
        <v>12736800</v>
      </c>
    </row>
    <row r="73" spans="1:6" ht="30">
      <c r="A73" s="285" t="s">
        <v>285</v>
      </c>
      <c r="B73" s="205" t="s">
        <v>25</v>
      </c>
      <c r="C73" s="205" t="s">
        <v>108</v>
      </c>
      <c r="D73" s="205" t="s">
        <v>286</v>
      </c>
      <c r="E73" s="214"/>
      <c r="F73" s="181">
        <f>F74+F76+F78+F80+F82</f>
        <v>9240211</v>
      </c>
    </row>
    <row r="74" spans="1:6" ht="15.75">
      <c r="A74" s="282" t="s">
        <v>346</v>
      </c>
      <c r="B74" s="191" t="s">
        <v>25</v>
      </c>
      <c r="C74" s="191" t="s">
        <v>108</v>
      </c>
      <c r="D74" s="191" t="s">
        <v>347</v>
      </c>
      <c r="E74" s="214"/>
      <c r="F74" s="175">
        <f>F75</f>
        <v>4001239</v>
      </c>
    </row>
    <row r="75" spans="1:6" ht="15.75">
      <c r="A75" s="20" t="s">
        <v>115</v>
      </c>
      <c r="B75" s="199" t="s">
        <v>25</v>
      </c>
      <c r="C75" s="110" t="s">
        <v>108</v>
      </c>
      <c r="D75" s="199" t="s">
        <v>347</v>
      </c>
      <c r="E75" s="215">
        <v>200</v>
      </c>
      <c r="F75" s="208">
        <v>4001239</v>
      </c>
    </row>
    <row r="76" spans="1:6" ht="15.75">
      <c r="A76" s="283" t="s">
        <v>348</v>
      </c>
      <c r="B76" s="191" t="s">
        <v>25</v>
      </c>
      <c r="C76" s="191" t="s">
        <v>108</v>
      </c>
      <c r="D76" s="191" t="s">
        <v>349</v>
      </c>
      <c r="E76" s="214"/>
      <c r="F76" s="188">
        <f>F77</f>
        <v>180700</v>
      </c>
    </row>
    <row r="77" spans="1:6" ht="15.75">
      <c r="A77" s="20" t="s">
        <v>115</v>
      </c>
      <c r="B77" s="199" t="s">
        <v>25</v>
      </c>
      <c r="C77" s="110" t="s">
        <v>108</v>
      </c>
      <c r="D77" s="199" t="s">
        <v>349</v>
      </c>
      <c r="E77" s="215">
        <v>200</v>
      </c>
      <c r="F77" s="208">
        <v>180700</v>
      </c>
    </row>
    <row r="78" spans="1:6" ht="15.75">
      <c r="A78" s="282" t="s">
        <v>351</v>
      </c>
      <c r="B78" s="191" t="s">
        <v>25</v>
      </c>
      <c r="C78" s="191" t="s">
        <v>108</v>
      </c>
      <c r="D78" s="191" t="s">
        <v>350</v>
      </c>
      <c r="E78" s="214"/>
      <c r="F78" s="188">
        <f>F79</f>
        <v>2015426</v>
      </c>
    </row>
    <row r="79" spans="1:6" ht="15.75">
      <c r="A79" s="20" t="s">
        <v>115</v>
      </c>
      <c r="B79" s="199" t="s">
        <v>25</v>
      </c>
      <c r="C79" s="110" t="s">
        <v>108</v>
      </c>
      <c r="D79" s="199" t="s">
        <v>350</v>
      </c>
      <c r="E79" s="215">
        <v>200</v>
      </c>
      <c r="F79" s="208">
        <v>2015426</v>
      </c>
    </row>
    <row r="80" spans="1:6" ht="15.75">
      <c r="A80" s="283" t="s">
        <v>353</v>
      </c>
      <c r="B80" s="191" t="s">
        <v>25</v>
      </c>
      <c r="C80" s="191" t="s">
        <v>108</v>
      </c>
      <c r="D80" s="191" t="s">
        <v>352</v>
      </c>
      <c r="E80" s="214"/>
      <c r="F80" s="188">
        <f>F81</f>
        <v>3042846</v>
      </c>
    </row>
    <row r="81" spans="1:6" ht="15.75">
      <c r="A81" s="20" t="s">
        <v>115</v>
      </c>
      <c r="B81" s="199" t="s">
        <v>25</v>
      </c>
      <c r="C81" s="110" t="s">
        <v>108</v>
      </c>
      <c r="D81" s="199" t="s">
        <v>352</v>
      </c>
      <c r="E81" s="215">
        <v>200</v>
      </c>
      <c r="F81" s="208">
        <v>3042846</v>
      </c>
    </row>
    <row r="82" spans="1:6" ht="15.75" hidden="1" outlineLevel="1">
      <c r="A82" s="281" t="s">
        <v>344</v>
      </c>
      <c r="B82" s="310" t="s">
        <v>25</v>
      </c>
      <c r="C82" s="310" t="s">
        <v>108</v>
      </c>
      <c r="D82" s="310" t="s">
        <v>492</v>
      </c>
      <c r="E82" s="324"/>
      <c r="F82" s="188">
        <f>F83</f>
        <v>0</v>
      </c>
    </row>
    <row r="83" spans="1:6" ht="15.75" hidden="1" outlineLevel="1">
      <c r="A83" s="20" t="s">
        <v>117</v>
      </c>
      <c r="B83" s="110" t="s">
        <v>25</v>
      </c>
      <c r="C83" s="110" t="s">
        <v>108</v>
      </c>
      <c r="D83" s="311" t="s">
        <v>492</v>
      </c>
      <c r="E83" s="49" t="s">
        <v>118</v>
      </c>
      <c r="F83" s="208">
        <v>0</v>
      </c>
    </row>
    <row r="84" spans="1:6" ht="30" collapsed="1">
      <c r="A84" s="285" t="s">
        <v>287</v>
      </c>
      <c r="B84" s="205" t="s">
        <v>25</v>
      </c>
      <c r="C84" s="205" t="s">
        <v>108</v>
      </c>
      <c r="D84" s="205" t="s">
        <v>288</v>
      </c>
      <c r="E84" s="66"/>
      <c r="F84" s="181">
        <f>F85+F87</f>
        <v>3496589</v>
      </c>
    </row>
    <row r="85" spans="1:6" ht="28.5">
      <c r="A85" s="283" t="s">
        <v>354</v>
      </c>
      <c r="B85" s="191" t="s">
        <v>25</v>
      </c>
      <c r="C85" s="191" t="s">
        <v>108</v>
      </c>
      <c r="D85" s="191" t="s">
        <v>355</v>
      </c>
      <c r="E85" s="66"/>
      <c r="F85" s="175">
        <f>F86</f>
        <v>1415003</v>
      </c>
    </row>
    <row r="86" spans="1:6" ht="15.75">
      <c r="A86" s="20" t="s">
        <v>115</v>
      </c>
      <c r="B86" s="199" t="s">
        <v>25</v>
      </c>
      <c r="C86" s="110" t="s">
        <v>108</v>
      </c>
      <c r="D86" s="199" t="s">
        <v>355</v>
      </c>
      <c r="E86" s="207" t="s">
        <v>116</v>
      </c>
      <c r="F86" s="208">
        <v>1415003</v>
      </c>
    </row>
    <row r="87" spans="1:6" ht="15.75">
      <c r="A87" s="286" t="s">
        <v>356</v>
      </c>
      <c r="B87" s="191" t="s">
        <v>25</v>
      </c>
      <c r="C87" s="191" t="s">
        <v>108</v>
      </c>
      <c r="D87" s="191" t="s">
        <v>357</v>
      </c>
      <c r="E87" s="207"/>
      <c r="F87" s="188">
        <f>F88</f>
        <v>2081586</v>
      </c>
    </row>
    <row r="88" spans="1:6" ht="15.75">
      <c r="A88" s="20" t="s">
        <v>115</v>
      </c>
      <c r="B88" s="199" t="s">
        <v>25</v>
      </c>
      <c r="C88" s="110" t="s">
        <v>108</v>
      </c>
      <c r="D88" s="199" t="s">
        <v>357</v>
      </c>
      <c r="E88" s="207" t="s">
        <v>116</v>
      </c>
      <c r="F88" s="208">
        <v>2081586</v>
      </c>
    </row>
    <row r="89" spans="1:6" ht="15.75">
      <c r="A89" s="30" t="s">
        <v>5</v>
      </c>
      <c r="B89" s="25" t="s">
        <v>26</v>
      </c>
      <c r="C89" s="25"/>
      <c r="D89" s="25"/>
      <c r="E89" s="51"/>
      <c r="F89" s="179">
        <f>F90</f>
        <v>3797537</v>
      </c>
    </row>
    <row r="90" spans="1:6" ht="15.75">
      <c r="A90" s="62" t="s">
        <v>37</v>
      </c>
      <c r="B90" s="33" t="s">
        <v>26</v>
      </c>
      <c r="C90" s="33" t="s">
        <v>36</v>
      </c>
      <c r="D90" s="33"/>
      <c r="E90" s="50"/>
      <c r="F90" s="169">
        <f>F91+F103</f>
        <v>3797537</v>
      </c>
    </row>
    <row r="91" spans="1:6" ht="15.75">
      <c r="A91" s="277" t="s">
        <v>132</v>
      </c>
      <c r="B91" s="101" t="s">
        <v>26</v>
      </c>
      <c r="C91" s="101" t="s">
        <v>36</v>
      </c>
      <c r="D91" s="211" t="s">
        <v>254</v>
      </c>
      <c r="E91" s="102"/>
      <c r="F91" s="170">
        <f>F92</f>
        <v>1338657</v>
      </c>
    </row>
    <row r="92" spans="1:6" ht="15.75">
      <c r="A92" s="278" t="s">
        <v>135</v>
      </c>
      <c r="B92" s="205" t="s">
        <v>26</v>
      </c>
      <c r="C92" s="205" t="s">
        <v>36</v>
      </c>
      <c r="D92" s="205" t="s">
        <v>282</v>
      </c>
      <c r="E92" s="103"/>
      <c r="F92" s="181">
        <f>F93+F95+F98+F101</f>
        <v>1338657</v>
      </c>
    </row>
    <row r="93" spans="1:6" ht="15">
      <c r="A93" s="282" t="s">
        <v>358</v>
      </c>
      <c r="B93" s="191" t="s">
        <v>26</v>
      </c>
      <c r="C93" s="191" t="s">
        <v>36</v>
      </c>
      <c r="D93" s="191" t="s">
        <v>359</v>
      </c>
      <c r="E93" s="48"/>
      <c r="F93" s="177">
        <f>F94</f>
        <v>90000</v>
      </c>
    </row>
    <row r="94" spans="1:6" ht="15.75">
      <c r="A94" s="20" t="s">
        <v>115</v>
      </c>
      <c r="B94" s="110" t="s">
        <v>26</v>
      </c>
      <c r="C94" s="110" t="s">
        <v>36</v>
      </c>
      <c r="D94" s="199" t="s">
        <v>359</v>
      </c>
      <c r="E94" s="49" t="s">
        <v>116</v>
      </c>
      <c r="F94" s="167">
        <v>90000</v>
      </c>
    </row>
    <row r="95" spans="1:6" ht="15">
      <c r="A95" s="283" t="s">
        <v>361</v>
      </c>
      <c r="B95" s="191" t="s">
        <v>26</v>
      </c>
      <c r="C95" s="191" t="s">
        <v>36</v>
      </c>
      <c r="D95" s="191" t="s">
        <v>360</v>
      </c>
      <c r="E95" s="48"/>
      <c r="F95" s="197">
        <f>F96+F97</f>
        <v>607584</v>
      </c>
    </row>
    <row r="96" spans="1:6" ht="15.75">
      <c r="A96" s="20" t="s">
        <v>115</v>
      </c>
      <c r="B96" s="110" t="s">
        <v>26</v>
      </c>
      <c r="C96" s="110" t="s">
        <v>36</v>
      </c>
      <c r="D96" s="199" t="s">
        <v>360</v>
      </c>
      <c r="E96" s="49" t="s">
        <v>116</v>
      </c>
      <c r="F96" s="167">
        <v>579244</v>
      </c>
    </row>
    <row r="97" spans="1:6" ht="15.75">
      <c r="A97" s="20" t="s">
        <v>122</v>
      </c>
      <c r="B97" s="110" t="s">
        <v>26</v>
      </c>
      <c r="C97" s="110" t="s">
        <v>36</v>
      </c>
      <c r="D97" s="311" t="s">
        <v>360</v>
      </c>
      <c r="E97" s="49" t="s">
        <v>120</v>
      </c>
      <c r="F97" s="167">
        <v>28340</v>
      </c>
    </row>
    <row r="98" spans="1:6" ht="15">
      <c r="A98" s="283" t="s">
        <v>363</v>
      </c>
      <c r="B98" s="191" t="s">
        <v>26</v>
      </c>
      <c r="C98" s="191" t="s">
        <v>36</v>
      </c>
      <c r="D98" s="191" t="s">
        <v>362</v>
      </c>
      <c r="E98" s="48"/>
      <c r="F98" s="197">
        <f>F99+F100</f>
        <v>632089</v>
      </c>
    </row>
    <row r="99" spans="1:6" ht="15.75">
      <c r="A99" s="20" t="s">
        <v>115</v>
      </c>
      <c r="B99" s="110" t="s">
        <v>26</v>
      </c>
      <c r="C99" s="110" t="s">
        <v>36</v>
      </c>
      <c r="D99" s="199" t="s">
        <v>362</v>
      </c>
      <c r="E99" s="49" t="s">
        <v>116</v>
      </c>
      <c r="F99" s="167">
        <v>525989</v>
      </c>
    </row>
    <row r="100" spans="1:6" ht="15.75">
      <c r="A100" s="20" t="s">
        <v>122</v>
      </c>
      <c r="B100" s="110" t="s">
        <v>26</v>
      </c>
      <c r="C100" s="110" t="s">
        <v>36</v>
      </c>
      <c r="D100" s="199" t="s">
        <v>362</v>
      </c>
      <c r="E100" s="49" t="s">
        <v>120</v>
      </c>
      <c r="F100" s="167">
        <v>106100</v>
      </c>
    </row>
    <row r="101" spans="1:6" ht="15">
      <c r="A101" s="283" t="s">
        <v>365</v>
      </c>
      <c r="B101" s="191" t="s">
        <v>26</v>
      </c>
      <c r="C101" s="191" t="s">
        <v>36</v>
      </c>
      <c r="D101" s="191" t="s">
        <v>364</v>
      </c>
      <c r="E101" s="48"/>
      <c r="F101" s="197">
        <f>F102</f>
        <v>8984</v>
      </c>
    </row>
    <row r="102" spans="1:6" ht="15.75">
      <c r="A102" s="20" t="s">
        <v>115</v>
      </c>
      <c r="B102" s="110" t="s">
        <v>26</v>
      </c>
      <c r="C102" s="110" t="s">
        <v>36</v>
      </c>
      <c r="D102" s="199" t="s">
        <v>364</v>
      </c>
      <c r="E102" s="49" t="s">
        <v>116</v>
      </c>
      <c r="F102" s="167">
        <v>8984</v>
      </c>
    </row>
    <row r="103" spans="1:6" ht="15.75">
      <c r="A103" s="284" t="s">
        <v>289</v>
      </c>
      <c r="B103" s="211" t="s">
        <v>26</v>
      </c>
      <c r="C103" s="211" t="s">
        <v>36</v>
      </c>
      <c r="D103" s="211" t="s">
        <v>290</v>
      </c>
      <c r="E103" s="196"/>
      <c r="F103" s="170">
        <f>F104</f>
        <v>2458880</v>
      </c>
    </row>
    <row r="104" spans="1:6" ht="30">
      <c r="A104" s="285" t="s">
        <v>291</v>
      </c>
      <c r="B104" s="205" t="s">
        <v>26</v>
      </c>
      <c r="C104" s="205" t="s">
        <v>36</v>
      </c>
      <c r="D104" s="205" t="s">
        <v>292</v>
      </c>
      <c r="E104" s="52"/>
      <c r="F104" s="181">
        <f>F105+F107+F109+F111</f>
        <v>2458880</v>
      </c>
    </row>
    <row r="105" spans="1:6" ht="15">
      <c r="A105" s="287" t="s">
        <v>489</v>
      </c>
      <c r="B105" s="310" t="s">
        <v>26</v>
      </c>
      <c r="C105" s="310" t="s">
        <v>36</v>
      </c>
      <c r="D105" s="310" t="s">
        <v>488</v>
      </c>
      <c r="E105" s="48"/>
      <c r="F105" s="175">
        <f>F106</f>
        <v>1518950</v>
      </c>
    </row>
    <row r="106" spans="1:6" ht="15.75">
      <c r="A106" s="20" t="s">
        <v>115</v>
      </c>
      <c r="B106" s="110" t="s">
        <v>26</v>
      </c>
      <c r="C106" s="110" t="s">
        <v>36</v>
      </c>
      <c r="D106" s="311" t="s">
        <v>488</v>
      </c>
      <c r="E106" s="49" t="s">
        <v>116</v>
      </c>
      <c r="F106" s="208">
        <v>1518950</v>
      </c>
    </row>
    <row r="107" spans="1:6" ht="15">
      <c r="A107" s="287" t="s">
        <v>366</v>
      </c>
      <c r="B107" s="191" t="s">
        <v>26</v>
      </c>
      <c r="C107" s="191" t="s">
        <v>36</v>
      </c>
      <c r="D107" s="191" t="s">
        <v>367</v>
      </c>
      <c r="E107" s="48"/>
      <c r="F107" s="175">
        <f>F108</f>
        <v>50000</v>
      </c>
    </row>
    <row r="108" spans="1:6" ht="15.75">
      <c r="A108" s="20" t="s">
        <v>115</v>
      </c>
      <c r="B108" s="110" t="s">
        <v>26</v>
      </c>
      <c r="C108" s="110" t="s">
        <v>36</v>
      </c>
      <c r="D108" s="199" t="s">
        <v>367</v>
      </c>
      <c r="E108" s="49" t="s">
        <v>116</v>
      </c>
      <c r="F108" s="208">
        <v>50000</v>
      </c>
    </row>
    <row r="109" spans="1:6" ht="15">
      <c r="A109" s="287" t="s">
        <v>491</v>
      </c>
      <c r="B109" s="310" t="s">
        <v>26</v>
      </c>
      <c r="C109" s="310" t="s">
        <v>36</v>
      </c>
      <c r="D109" s="310" t="s">
        <v>490</v>
      </c>
      <c r="E109" s="48"/>
      <c r="F109" s="175">
        <f>F110</f>
        <v>195338</v>
      </c>
    </row>
    <row r="110" spans="1:6" ht="15.75">
      <c r="A110" s="20" t="s">
        <v>115</v>
      </c>
      <c r="B110" s="110" t="s">
        <v>26</v>
      </c>
      <c r="C110" s="110" t="s">
        <v>36</v>
      </c>
      <c r="D110" s="311" t="s">
        <v>490</v>
      </c>
      <c r="E110" s="49" t="s">
        <v>116</v>
      </c>
      <c r="F110" s="208">
        <v>195338</v>
      </c>
    </row>
    <row r="111" spans="1:6" ht="15.75">
      <c r="A111" s="281" t="s">
        <v>344</v>
      </c>
      <c r="B111" s="191" t="s">
        <v>26</v>
      </c>
      <c r="C111" s="191" t="s">
        <v>36</v>
      </c>
      <c r="D111" s="191" t="s">
        <v>368</v>
      </c>
      <c r="E111" s="49"/>
      <c r="F111" s="188">
        <f>F112+F113</f>
        <v>694592</v>
      </c>
    </row>
    <row r="112" spans="1:6" ht="15.75">
      <c r="A112" s="20" t="s">
        <v>115</v>
      </c>
      <c r="B112" s="110" t="s">
        <v>26</v>
      </c>
      <c r="C112" s="110" t="s">
        <v>36</v>
      </c>
      <c r="D112" s="199" t="s">
        <v>368</v>
      </c>
      <c r="E112" s="49" t="s">
        <v>116</v>
      </c>
      <c r="F112" s="208">
        <v>379592</v>
      </c>
    </row>
    <row r="113" spans="1:6" ht="15.75">
      <c r="A113" s="20" t="s">
        <v>122</v>
      </c>
      <c r="B113" s="110" t="s">
        <v>26</v>
      </c>
      <c r="C113" s="110" t="s">
        <v>36</v>
      </c>
      <c r="D113" s="199" t="s">
        <v>368</v>
      </c>
      <c r="E113" s="49" t="s">
        <v>120</v>
      </c>
      <c r="F113" s="208">
        <v>315000</v>
      </c>
    </row>
    <row r="114" spans="1:6" ht="15.75">
      <c r="A114" s="30" t="s">
        <v>6</v>
      </c>
      <c r="B114" s="25" t="s">
        <v>31</v>
      </c>
      <c r="C114" s="25"/>
      <c r="D114" s="25"/>
      <c r="E114" s="51"/>
      <c r="F114" s="179">
        <f>F139+F115</f>
        <v>90956280</v>
      </c>
    </row>
    <row r="115" spans="1:6" ht="15.75">
      <c r="A115" s="35" t="s">
        <v>182</v>
      </c>
      <c r="B115" s="33" t="s">
        <v>31</v>
      </c>
      <c r="C115" s="33" t="s">
        <v>41</v>
      </c>
      <c r="D115" s="33"/>
      <c r="E115" s="50"/>
      <c r="F115" s="213">
        <f>F134+F116+F130+F132</f>
        <v>85211700</v>
      </c>
    </row>
    <row r="116" spans="1:6" ht="31.5">
      <c r="A116" s="288" t="s">
        <v>443</v>
      </c>
      <c r="B116" s="17" t="s">
        <v>31</v>
      </c>
      <c r="C116" s="17" t="s">
        <v>41</v>
      </c>
      <c r="D116" s="211" t="s">
        <v>209</v>
      </c>
      <c r="E116" s="212"/>
      <c r="F116" s="170">
        <f>F117+F123</f>
        <v>85211700</v>
      </c>
    </row>
    <row r="117" spans="1:6" ht="15.75">
      <c r="A117" s="289" t="s">
        <v>138</v>
      </c>
      <c r="B117" s="29" t="s">
        <v>31</v>
      </c>
      <c r="C117" s="29" t="s">
        <v>41</v>
      </c>
      <c r="D117" s="205" t="s">
        <v>210</v>
      </c>
      <c r="E117" s="112"/>
      <c r="F117" s="171">
        <f>F118</f>
        <v>35001700</v>
      </c>
    </row>
    <row r="118" spans="1:6" ht="15.75">
      <c r="A118" s="290" t="s">
        <v>211</v>
      </c>
      <c r="B118" s="26" t="s">
        <v>31</v>
      </c>
      <c r="C118" s="26" t="s">
        <v>41</v>
      </c>
      <c r="D118" s="191" t="s">
        <v>212</v>
      </c>
      <c r="E118" s="52"/>
      <c r="F118" s="177">
        <f>F119</f>
        <v>35001700</v>
      </c>
    </row>
    <row r="119" spans="1:6" ht="15.75">
      <c r="A119" s="20" t="s">
        <v>115</v>
      </c>
      <c r="B119" s="27" t="s">
        <v>31</v>
      </c>
      <c r="C119" s="27" t="s">
        <v>41</v>
      </c>
      <c r="D119" s="199" t="s">
        <v>212</v>
      </c>
      <c r="E119" s="49" t="s">
        <v>116</v>
      </c>
      <c r="F119" s="167">
        <v>35001700</v>
      </c>
    </row>
    <row r="120" spans="1:6" ht="15.75" hidden="1" outlineLevel="1">
      <c r="A120" s="20" t="s">
        <v>518</v>
      </c>
      <c r="B120" s="27" t="s">
        <v>31</v>
      </c>
      <c r="C120" s="27" t="s">
        <v>41</v>
      </c>
      <c r="D120" s="311" t="s">
        <v>212</v>
      </c>
      <c r="E120" s="49" t="s">
        <v>123</v>
      </c>
      <c r="F120" s="167">
        <v>0</v>
      </c>
    </row>
    <row r="121" spans="1:6" ht="28.5" hidden="1" outlineLevel="1">
      <c r="A121" s="344" t="s">
        <v>487</v>
      </c>
      <c r="B121" s="26" t="s">
        <v>31</v>
      </c>
      <c r="C121" s="26" t="s">
        <v>41</v>
      </c>
      <c r="D121" s="345" t="s">
        <v>516</v>
      </c>
      <c r="E121" s="49"/>
      <c r="F121" s="167"/>
    </row>
    <row r="122" spans="1:6" ht="15.75" hidden="1" outlineLevel="1">
      <c r="A122" s="20" t="s">
        <v>115</v>
      </c>
      <c r="B122" s="27" t="s">
        <v>31</v>
      </c>
      <c r="C122" s="27" t="s">
        <v>41</v>
      </c>
      <c r="D122" s="346" t="s">
        <v>516</v>
      </c>
      <c r="E122" s="49" t="s">
        <v>116</v>
      </c>
      <c r="F122" s="167"/>
    </row>
    <row r="123" spans="1:6" ht="15.75" collapsed="1">
      <c r="A123" s="289" t="s">
        <v>139</v>
      </c>
      <c r="B123" s="29" t="s">
        <v>31</v>
      </c>
      <c r="C123" s="29" t="s">
        <v>41</v>
      </c>
      <c r="D123" s="205" t="s">
        <v>213</v>
      </c>
      <c r="E123" s="52"/>
      <c r="F123" s="171">
        <f>F124+F126</f>
        <v>50210000</v>
      </c>
    </row>
    <row r="124" spans="1:6" ht="15.75">
      <c r="A124" s="291" t="s">
        <v>214</v>
      </c>
      <c r="B124" s="26" t="s">
        <v>31</v>
      </c>
      <c r="C124" s="26" t="s">
        <v>41</v>
      </c>
      <c r="D124" s="191" t="s">
        <v>215</v>
      </c>
      <c r="E124" s="52"/>
      <c r="F124" s="177">
        <f>F125</f>
        <v>28000000</v>
      </c>
    </row>
    <row r="125" spans="1:6" ht="15.75">
      <c r="A125" s="20" t="s">
        <v>115</v>
      </c>
      <c r="B125" s="27" t="s">
        <v>31</v>
      </c>
      <c r="C125" s="27" t="s">
        <v>41</v>
      </c>
      <c r="D125" s="199" t="s">
        <v>215</v>
      </c>
      <c r="E125" s="49" t="s">
        <v>116</v>
      </c>
      <c r="F125" s="167">
        <v>28000000</v>
      </c>
    </row>
    <row r="126" spans="1:6" ht="15.75">
      <c r="A126" s="291" t="s">
        <v>216</v>
      </c>
      <c r="B126" s="26" t="s">
        <v>31</v>
      </c>
      <c r="C126" s="26" t="s">
        <v>41</v>
      </c>
      <c r="D126" s="191" t="s">
        <v>217</v>
      </c>
      <c r="E126" s="52"/>
      <c r="F126" s="177">
        <f>F127</f>
        <v>22210000</v>
      </c>
    </row>
    <row r="127" spans="1:6" ht="15.75">
      <c r="A127" s="20" t="s">
        <v>115</v>
      </c>
      <c r="B127" s="27" t="s">
        <v>31</v>
      </c>
      <c r="C127" s="27" t="s">
        <v>41</v>
      </c>
      <c r="D127" s="199" t="s">
        <v>217</v>
      </c>
      <c r="E127" s="49" t="s">
        <v>116</v>
      </c>
      <c r="F127" s="167">
        <v>22210000</v>
      </c>
    </row>
    <row r="128" spans="1:6" ht="28.5" hidden="1" outlineLevel="1">
      <c r="A128" s="344" t="s">
        <v>487</v>
      </c>
      <c r="B128" s="26" t="s">
        <v>31</v>
      </c>
      <c r="C128" s="26" t="s">
        <v>41</v>
      </c>
      <c r="D128" s="345" t="s">
        <v>515</v>
      </c>
      <c r="E128" s="49"/>
      <c r="F128" s="167"/>
    </row>
    <row r="129" spans="1:6" ht="15.75" hidden="1" outlineLevel="1">
      <c r="A129" s="20" t="s">
        <v>115</v>
      </c>
      <c r="B129" s="27" t="s">
        <v>31</v>
      </c>
      <c r="C129" s="27" t="s">
        <v>41</v>
      </c>
      <c r="D129" s="346" t="s">
        <v>515</v>
      </c>
      <c r="E129" s="49" t="s">
        <v>116</v>
      </c>
      <c r="F129" s="167"/>
    </row>
    <row r="130" spans="1:6" s="202" customFormat="1" ht="29.25" hidden="1" outlineLevel="1">
      <c r="A130" s="203" t="s">
        <v>498</v>
      </c>
      <c r="B130" s="26" t="s">
        <v>31</v>
      </c>
      <c r="C130" s="26" t="s">
        <v>41</v>
      </c>
      <c r="D130" s="310" t="s">
        <v>499</v>
      </c>
      <c r="E130" s="207"/>
      <c r="F130" s="177">
        <f>F131</f>
        <v>0</v>
      </c>
    </row>
    <row r="131" spans="1:6" s="202" customFormat="1" ht="15" hidden="1" outlineLevel="1">
      <c r="A131" s="20" t="s">
        <v>115</v>
      </c>
      <c r="B131" s="27" t="s">
        <v>31</v>
      </c>
      <c r="C131" s="27" t="s">
        <v>41</v>
      </c>
      <c r="D131" s="311" t="s">
        <v>499</v>
      </c>
      <c r="E131" s="207" t="s">
        <v>116</v>
      </c>
      <c r="F131" s="167"/>
    </row>
    <row r="132" spans="1:6" ht="27.75" customHeight="1" hidden="1" outlineLevel="1">
      <c r="A132" s="192" t="s">
        <v>172</v>
      </c>
      <c r="B132" s="27" t="s">
        <v>31</v>
      </c>
      <c r="C132" s="27" t="s">
        <v>41</v>
      </c>
      <c r="D132" s="133" t="s">
        <v>171</v>
      </c>
      <c r="E132" s="138"/>
      <c r="F132" s="173">
        <f>F133</f>
        <v>0</v>
      </c>
    </row>
    <row r="133" spans="1:6" ht="15.75" hidden="1" outlineLevel="1">
      <c r="A133" s="20" t="s">
        <v>115</v>
      </c>
      <c r="B133" s="132" t="s">
        <v>39</v>
      </c>
      <c r="C133" s="132" t="s">
        <v>26</v>
      </c>
      <c r="D133" s="134" t="s">
        <v>171</v>
      </c>
      <c r="E133" s="138" t="s">
        <v>116</v>
      </c>
      <c r="F133" s="168"/>
    </row>
    <row r="134" spans="1:6" s="18" customFormat="1" ht="15.75" hidden="1" outlineLevel="1">
      <c r="A134" s="28" t="s">
        <v>186</v>
      </c>
      <c r="B134" s="26" t="s">
        <v>31</v>
      </c>
      <c r="C134" s="26" t="s">
        <v>41</v>
      </c>
      <c r="D134" s="26" t="s">
        <v>191</v>
      </c>
      <c r="E134" s="48"/>
      <c r="F134" s="194">
        <f>F135+F137</f>
        <v>0</v>
      </c>
    </row>
    <row r="135" spans="1:6" s="19" customFormat="1" ht="15.75" hidden="1" outlineLevel="1">
      <c r="A135" s="189" t="s">
        <v>184</v>
      </c>
      <c r="B135" s="29" t="s">
        <v>31</v>
      </c>
      <c r="C135" s="29" t="s">
        <v>41</v>
      </c>
      <c r="D135" s="29" t="s">
        <v>185</v>
      </c>
      <c r="E135" s="52"/>
      <c r="F135" s="195">
        <f>F136</f>
        <v>0</v>
      </c>
    </row>
    <row r="136" spans="1:6" ht="15.75" hidden="1" outlineLevel="1">
      <c r="A136" s="20" t="s">
        <v>115</v>
      </c>
      <c r="B136" s="27" t="s">
        <v>31</v>
      </c>
      <c r="C136" s="27" t="s">
        <v>41</v>
      </c>
      <c r="D136" s="27" t="s">
        <v>185</v>
      </c>
      <c r="E136" s="49" t="s">
        <v>116</v>
      </c>
      <c r="F136" s="168"/>
    </row>
    <row r="137" spans="1:6" s="19" customFormat="1" ht="15.75" hidden="1" outlineLevel="1">
      <c r="A137" s="189" t="s">
        <v>179</v>
      </c>
      <c r="B137" s="29" t="s">
        <v>31</v>
      </c>
      <c r="C137" s="29" t="s">
        <v>41</v>
      </c>
      <c r="D137" s="29" t="s">
        <v>183</v>
      </c>
      <c r="E137" s="52"/>
      <c r="F137" s="195">
        <f>F138</f>
        <v>0</v>
      </c>
    </row>
    <row r="138" spans="1:6" ht="15.75" hidden="1" outlineLevel="1">
      <c r="A138" s="20" t="s">
        <v>115</v>
      </c>
      <c r="B138" s="27" t="s">
        <v>31</v>
      </c>
      <c r="C138" s="27" t="s">
        <v>41</v>
      </c>
      <c r="D138" s="27" t="s">
        <v>183</v>
      </c>
      <c r="E138" s="49" t="s">
        <v>116</v>
      </c>
      <c r="F138" s="168"/>
    </row>
    <row r="139" spans="1:6" s="18" customFormat="1" ht="15.75" collapsed="1">
      <c r="A139" s="35" t="s">
        <v>7</v>
      </c>
      <c r="B139" s="33" t="s">
        <v>31</v>
      </c>
      <c r="C139" s="33" t="s">
        <v>35</v>
      </c>
      <c r="D139" s="33"/>
      <c r="E139" s="50"/>
      <c r="F139" s="169">
        <f>F140+F145+F161</f>
        <v>5744580</v>
      </c>
    </row>
    <row r="140" spans="1:6" s="18" customFormat="1" ht="15" customHeight="1" hidden="1" outlineLevel="1">
      <c r="A140" s="277" t="s">
        <v>132</v>
      </c>
      <c r="B140" s="211" t="s">
        <v>31</v>
      </c>
      <c r="C140" s="211" t="s">
        <v>35</v>
      </c>
      <c r="D140" s="211" t="s">
        <v>254</v>
      </c>
      <c r="E140" s="102"/>
      <c r="F140" s="170">
        <f>F141</f>
        <v>0</v>
      </c>
    </row>
    <row r="141" spans="1:6" s="18" customFormat="1" ht="15" customHeight="1" hidden="1" outlineLevel="1">
      <c r="A141" s="278" t="s">
        <v>135</v>
      </c>
      <c r="B141" s="205" t="s">
        <v>31</v>
      </c>
      <c r="C141" s="205" t="s">
        <v>35</v>
      </c>
      <c r="D141" s="205" t="s">
        <v>282</v>
      </c>
      <c r="E141" s="103"/>
      <c r="F141" s="181">
        <f>F142</f>
        <v>0</v>
      </c>
    </row>
    <row r="142" spans="1:6" ht="15.75" hidden="1" outlineLevel="1">
      <c r="A142" s="292" t="s">
        <v>380</v>
      </c>
      <c r="B142" s="133" t="s">
        <v>31</v>
      </c>
      <c r="C142" s="133" t="s">
        <v>35</v>
      </c>
      <c r="D142" s="191" t="s">
        <v>381</v>
      </c>
      <c r="E142" s="135"/>
      <c r="F142" s="177">
        <f>F143+F144</f>
        <v>0</v>
      </c>
    </row>
    <row r="143" spans="1:6" ht="15.75" hidden="1" outlineLevel="1">
      <c r="A143" s="20" t="s">
        <v>124</v>
      </c>
      <c r="B143" s="190" t="s">
        <v>31</v>
      </c>
      <c r="C143" s="190" t="s">
        <v>35</v>
      </c>
      <c r="D143" s="311" t="s">
        <v>381</v>
      </c>
      <c r="E143" s="49" t="s">
        <v>123</v>
      </c>
      <c r="F143" s="200">
        <v>0</v>
      </c>
    </row>
    <row r="144" spans="1:6" ht="15.75" hidden="1" outlineLevel="1">
      <c r="A144" s="20" t="s">
        <v>117</v>
      </c>
      <c r="B144" s="190" t="s">
        <v>31</v>
      </c>
      <c r="C144" s="190" t="s">
        <v>35</v>
      </c>
      <c r="D144" s="311" t="s">
        <v>381</v>
      </c>
      <c r="E144" s="49" t="s">
        <v>118</v>
      </c>
      <c r="F144" s="200">
        <v>0</v>
      </c>
    </row>
    <row r="145" spans="1:6" ht="29.25" customHeight="1" collapsed="1">
      <c r="A145" s="284" t="s">
        <v>635</v>
      </c>
      <c r="B145" s="210" t="s">
        <v>31</v>
      </c>
      <c r="C145" s="210" t="s">
        <v>35</v>
      </c>
      <c r="D145" s="210" t="s">
        <v>300</v>
      </c>
      <c r="E145" s="212"/>
      <c r="F145" s="170">
        <f>F146</f>
        <v>700000</v>
      </c>
    </row>
    <row r="146" spans="1:6" ht="17.25" customHeight="1">
      <c r="A146" s="293" t="s">
        <v>301</v>
      </c>
      <c r="B146" s="190" t="s">
        <v>31</v>
      </c>
      <c r="C146" s="190" t="s">
        <v>35</v>
      </c>
      <c r="D146" s="190" t="s">
        <v>302</v>
      </c>
      <c r="E146" s="52"/>
      <c r="F146" s="181">
        <f>F147+F149+F151+F153+F155+F159+F157</f>
        <v>700000</v>
      </c>
    </row>
    <row r="147" spans="1:6" ht="15.75">
      <c r="A147" s="282" t="s">
        <v>369</v>
      </c>
      <c r="B147" s="191" t="s">
        <v>31</v>
      </c>
      <c r="C147" s="191" t="s">
        <v>35</v>
      </c>
      <c r="D147" s="191" t="s">
        <v>370</v>
      </c>
      <c r="E147" s="49"/>
      <c r="F147" s="175">
        <f>F148</f>
        <v>200000</v>
      </c>
    </row>
    <row r="148" spans="1:6" ht="15.75">
      <c r="A148" s="20" t="s">
        <v>117</v>
      </c>
      <c r="B148" s="110" t="s">
        <v>31</v>
      </c>
      <c r="C148" s="110" t="s">
        <v>35</v>
      </c>
      <c r="D148" s="110" t="s">
        <v>370</v>
      </c>
      <c r="E148" s="49" t="s">
        <v>118</v>
      </c>
      <c r="F148" s="174">
        <v>200000</v>
      </c>
    </row>
    <row r="149" spans="1:6" ht="17.25" customHeight="1">
      <c r="A149" s="282" t="s">
        <v>371</v>
      </c>
      <c r="B149" s="191" t="s">
        <v>31</v>
      </c>
      <c r="C149" s="191" t="s">
        <v>35</v>
      </c>
      <c r="D149" s="191" t="s">
        <v>372</v>
      </c>
      <c r="E149" s="49"/>
      <c r="F149" s="175">
        <f>F150</f>
        <v>115000</v>
      </c>
    </row>
    <row r="150" spans="1:6" ht="15.75">
      <c r="A150" s="20" t="s">
        <v>117</v>
      </c>
      <c r="B150" s="110" t="s">
        <v>31</v>
      </c>
      <c r="C150" s="110" t="s">
        <v>35</v>
      </c>
      <c r="D150" s="110" t="s">
        <v>372</v>
      </c>
      <c r="E150" s="49" t="s">
        <v>118</v>
      </c>
      <c r="F150" s="174">
        <v>115000</v>
      </c>
    </row>
    <row r="151" spans="1:6" ht="15" customHeight="1">
      <c r="A151" s="282" t="s">
        <v>373</v>
      </c>
      <c r="B151" s="191" t="s">
        <v>31</v>
      </c>
      <c r="C151" s="191" t="s">
        <v>35</v>
      </c>
      <c r="D151" s="191" t="s">
        <v>374</v>
      </c>
      <c r="E151" s="49"/>
      <c r="F151" s="175">
        <f>F152</f>
        <v>25000</v>
      </c>
    </row>
    <row r="152" spans="1:6" ht="17.25" customHeight="1">
      <c r="A152" s="20" t="s">
        <v>117</v>
      </c>
      <c r="B152" s="199" t="s">
        <v>31</v>
      </c>
      <c r="C152" s="199" t="s">
        <v>35</v>
      </c>
      <c r="D152" s="110" t="s">
        <v>374</v>
      </c>
      <c r="E152" s="49" t="s">
        <v>118</v>
      </c>
      <c r="F152" s="208">
        <v>25000</v>
      </c>
    </row>
    <row r="153" spans="1:6" ht="17.25" customHeight="1">
      <c r="A153" s="281" t="s">
        <v>375</v>
      </c>
      <c r="B153" s="191" t="s">
        <v>31</v>
      </c>
      <c r="C153" s="191" t="s">
        <v>35</v>
      </c>
      <c r="D153" s="191" t="s">
        <v>376</v>
      </c>
      <c r="E153" s="49"/>
      <c r="F153" s="188">
        <f>F154</f>
        <v>200000</v>
      </c>
    </row>
    <row r="154" spans="1:6" ht="15.75">
      <c r="A154" s="20" t="s">
        <v>117</v>
      </c>
      <c r="B154" s="110" t="s">
        <v>31</v>
      </c>
      <c r="C154" s="110" t="s">
        <v>35</v>
      </c>
      <c r="D154" s="110" t="s">
        <v>376</v>
      </c>
      <c r="E154" s="49" t="s">
        <v>118</v>
      </c>
      <c r="F154" s="208">
        <v>200000</v>
      </c>
    </row>
    <row r="155" spans="1:6" ht="28.5">
      <c r="A155" s="282" t="s">
        <v>377</v>
      </c>
      <c r="B155" s="191" t="s">
        <v>31</v>
      </c>
      <c r="C155" s="191" t="s">
        <v>35</v>
      </c>
      <c r="D155" s="191" t="s">
        <v>378</v>
      </c>
      <c r="E155" s="49"/>
      <c r="F155" s="188">
        <f>F156</f>
        <v>80000</v>
      </c>
    </row>
    <row r="156" spans="1:6" ht="17.25" customHeight="1">
      <c r="A156" s="20" t="s">
        <v>122</v>
      </c>
      <c r="B156" s="110" t="s">
        <v>31</v>
      </c>
      <c r="C156" s="110" t="s">
        <v>35</v>
      </c>
      <c r="D156" s="110" t="s">
        <v>378</v>
      </c>
      <c r="E156" s="49" t="s">
        <v>120</v>
      </c>
      <c r="F156" s="208">
        <v>80000</v>
      </c>
    </row>
    <row r="157" spans="1:6" ht="45.75" customHeight="1">
      <c r="A157" s="281" t="s">
        <v>538</v>
      </c>
      <c r="B157" s="310" t="s">
        <v>31</v>
      </c>
      <c r="C157" s="310" t="s">
        <v>35</v>
      </c>
      <c r="D157" s="310" t="s">
        <v>537</v>
      </c>
      <c r="E157" s="49"/>
      <c r="F157" s="188">
        <f>F158</f>
        <v>50000</v>
      </c>
    </row>
    <row r="158" spans="1:6" ht="15" customHeight="1">
      <c r="A158" s="20" t="s">
        <v>117</v>
      </c>
      <c r="B158" s="110" t="s">
        <v>31</v>
      </c>
      <c r="C158" s="110" t="s">
        <v>35</v>
      </c>
      <c r="D158" s="110" t="s">
        <v>537</v>
      </c>
      <c r="E158" s="49" t="s">
        <v>118</v>
      </c>
      <c r="F158" s="208">
        <v>50000</v>
      </c>
    </row>
    <row r="159" spans="1:6" ht="15.75">
      <c r="A159" s="281" t="s">
        <v>344</v>
      </c>
      <c r="B159" s="191" t="s">
        <v>31</v>
      </c>
      <c r="C159" s="191" t="s">
        <v>35</v>
      </c>
      <c r="D159" s="191" t="s">
        <v>379</v>
      </c>
      <c r="E159" s="49"/>
      <c r="F159" s="188">
        <f>F160</f>
        <v>30000</v>
      </c>
    </row>
    <row r="160" spans="1:6" ht="17.25" customHeight="1">
      <c r="A160" s="20" t="s">
        <v>115</v>
      </c>
      <c r="B160" s="199" t="s">
        <v>31</v>
      </c>
      <c r="C160" s="199" t="s">
        <v>35</v>
      </c>
      <c r="D160" s="110" t="s">
        <v>379</v>
      </c>
      <c r="E160" s="49" t="s">
        <v>116</v>
      </c>
      <c r="F160" s="208">
        <f>20000+10000</f>
        <v>30000</v>
      </c>
    </row>
    <row r="161" spans="1:6" ht="31.5" customHeight="1">
      <c r="A161" s="284" t="s">
        <v>238</v>
      </c>
      <c r="B161" s="211" t="s">
        <v>31</v>
      </c>
      <c r="C161" s="211" t="s">
        <v>35</v>
      </c>
      <c r="D161" s="211" t="s">
        <v>243</v>
      </c>
      <c r="E161" s="196"/>
      <c r="F161" s="170">
        <f>F162</f>
        <v>5044580</v>
      </c>
    </row>
    <row r="162" spans="1:6" ht="15.75">
      <c r="A162" s="294" t="s">
        <v>296</v>
      </c>
      <c r="B162" s="205" t="s">
        <v>31</v>
      </c>
      <c r="C162" s="205" t="s">
        <v>35</v>
      </c>
      <c r="D162" s="205" t="s">
        <v>297</v>
      </c>
      <c r="E162" s="112"/>
      <c r="F162" s="181">
        <f>F163+F165</f>
        <v>5044580</v>
      </c>
    </row>
    <row r="163" spans="1:6" ht="30" customHeight="1">
      <c r="A163" s="283" t="s">
        <v>298</v>
      </c>
      <c r="B163" s="191" t="s">
        <v>31</v>
      </c>
      <c r="C163" s="191" t="s">
        <v>35</v>
      </c>
      <c r="D163" s="191" t="s">
        <v>299</v>
      </c>
      <c r="E163" s="48"/>
      <c r="F163" s="175">
        <f>F164</f>
        <v>1513370</v>
      </c>
    </row>
    <row r="164" spans="1:6" ht="17.25" customHeight="1">
      <c r="A164" s="20" t="s">
        <v>115</v>
      </c>
      <c r="B164" s="199" t="s">
        <v>31</v>
      </c>
      <c r="C164" s="199" t="s">
        <v>35</v>
      </c>
      <c r="D164" s="199" t="s">
        <v>299</v>
      </c>
      <c r="E164" s="49" t="s">
        <v>116</v>
      </c>
      <c r="F164" s="208">
        <v>1513370</v>
      </c>
    </row>
    <row r="165" spans="1:6" ht="28.5">
      <c r="A165" s="344" t="s">
        <v>487</v>
      </c>
      <c r="B165" s="310" t="s">
        <v>31</v>
      </c>
      <c r="C165" s="310" t="s">
        <v>35</v>
      </c>
      <c r="D165" s="310" t="s">
        <v>539</v>
      </c>
      <c r="E165" s="48"/>
      <c r="F165" s="175">
        <f>F166</f>
        <v>3531210</v>
      </c>
    </row>
    <row r="166" spans="1:6" ht="17.25" customHeight="1">
      <c r="A166" s="20" t="s">
        <v>115</v>
      </c>
      <c r="B166" s="311" t="s">
        <v>31</v>
      </c>
      <c r="C166" s="311" t="s">
        <v>35</v>
      </c>
      <c r="D166" s="311" t="s">
        <v>539</v>
      </c>
      <c r="E166" s="49" t="s">
        <v>116</v>
      </c>
      <c r="F166" s="208">
        <v>3531210</v>
      </c>
    </row>
    <row r="167" spans="1:6" ht="15.75">
      <c r="A167" s="31" t="s">
        <v>9</v>
      </c>
      <c r="B167" s="25" t="s">
        <v>39</v>
      </c>
      <c r="C167" s="25"/>
      <c r="D167" s="25"/>
      <c r="E167" s="51"/>
      <c r="F167" s="179">
        <f>F168+F205+F216+F240</f>
        <v>146662689</v>
      </c>
    </row>
    <row r="168" spans="1:6" ht="15.75">
      <c r="A168" s="115" t="s">
        <v>10</v>
      </c>
      <c r="B168" s="113" t="s">
        <v>39</v>
      </c>
      <c r="C168" s="113" t="s">
        <v>25</v>
      </c>
      <c r="D168" s="116"/>
      <c r="E168" s="117"/>
      <c r="F168" s="180">
        <f>F169+F174+F179+F196+F198+F200+F202</f>
        <v>44247752</v>
      </c>
    </row>
    <row r="169" spans="1:6" ht="15.75">
      <c r="A169" s="288" t="s">
        <v>238</v>
      </c>
      <c r="B169" s="210" t="s">
        <v>39</v>
      </c>
      <c r="C169" s="209" t="s">
        <v>25</v>
      </c>
      <c r="D169" s="210" t="s">
        <v>243</v>
      </c>
      <c r="E169" s="105"/>
      <c r="F169" s="170">
        <f>F170</f>
        <v>22898000</v>
      </c>
    </row>
    <row r="170" spans="1:6" ht="15.75">
      <c r="A170" s="295" t="s">
        <v>239</v>
      </c>
      <c r="B170" s="205" t="s">
        <v>39</v>
      </c>
      <c r="C170" s="205" t="s">
        <v>25</v>
      </c>
      <c r="D170" s="190" t="s">
        <v>242</v>
      </c>
      <c r="E170" s="112"/>
      <c r="F170" s="181">
        <f>F171</f>
        <v>22898000</v>
      </c>
    </row>
    <row r="171" spans="1:6" ht="15.75">
      <c r="A171" s="290" t="s">
        <v>240</v>
      </c>
      <c r="B171" s="191" t="s">
        <v>39</v>
      </c>
      <c r="C171" s="191" t="s">
        <v>25</v>
      </c>
      <c r="D171" s="191" t="s">
        <v>241</v>
      </c>
      <c r="E171" s="49"/>
      <c r="F171" s="175">
        <f>F172+F173</f>
        <v>22898000</v>
      </c>
    </row>
    <row r="172" spans="1:6" ht="15.75">
      <c r="A172" s="20" t="s">
        <v>115</v>
      </c>
      <c r="B172" s="199" t="s">
        <v>39</v>
      </c>
      <c r="C172" s="199" t="s">
        <v>25</v>
      </c>
      <c r="D172" s="110" t="s">
        <v>241</v>
      </c>
      <c r="E172" s="49" t="s">
        <v>116</v>
      </c>
      <c r="F172" s="208">
        <v>17200000</v>
      </c>
    </row>
    <row r="173" spans="1:6" ht="15.75">
      <c r="A173" s="20" t="s">
        <v>518</v>
      </c>
      <c r="B173" s="311" t="s">
        <v>39</v>
      </c>
      <c r="C173" s="311" t="s">
        <v>25</v>
      </c>
      <c r="D173" s="110" t="s">
        <v>241</v>
      </c>
      <c r="E173" s="49" t="s">
        <v>123</v>
      </c>
      <c r="F173" s="208">
        <v>5698000</v>
      </c>
    </row>
    <row r="174" spans="1:6" ht="15.75">
      <c r="A174" s="288" t="s">
        <v>195</v>
      </c>
      <c r="B174" s="211" t="s">
        <v>39</v>
      </c>
      <c r="C174" s="211" t="s">
        <v>25</v>
      </c>
      <c r="D174" s="210" t="s">
        <v>194</v>
      </c>
      <c r="E174" s="196"/>
      <c r="F174" s="162">
        <f>F175</f>
        <v>11960000</v>
      </c>
    </row>
    <row r="175" spans="1:6" ht="15.75">
      <c r="A175" s="289" t="s">
        <v>218</v>
      </c>
      <c r="B175" s="205" t="s">
        <v>39</v>
      </c>
      <c r="C175" s="205" t="s">
        <v>25</v>
      </c>
      <c r="D175" s="205" t="s">
        <v>220</v>
      </c>
      <c r="E175" s="49"/>
      <c r="F175" s="181">
        <f>F176</f>
        <v>11960000</v>
      </c>
    </row>
    <row r="176" spans="1:6" ht="15.75">
      <c r="A176" s="290" t="s">
        <v>219</v>
      </c>
      <c r="B176" s="191" t="s">
        <v>39</v>
      </c>
      <c r="C176" s="191" t="s">
        <v>25</v>
      </c>
      <c r="D176" s="191" t="s">
        <v>221</v>
      </c>
      <c r="E176" s="52"/>
      <c r="F176" s="175">
        <f>F177+F178</f>
        <v>11960000</v>
      </c>
    </row>
    <row r="177" spans="1:6" ht="15.75">
      <c r="A177" s="20" t="s">
        <v>115</v>
      </c>
      <c r="B177" s="199" t="s">
        <v>39</v>
      </c>
      <c r="C177" s="199" t="s">
        <v>25</v>
      </c>
      <c r="D177" s="199" t="s">
        <v>221</v>
      </c>
      <c r="E177" s="49" t="s">
        <v>116</v>
      </c>
      <c r="F177" s="208">
        <v>10310000</v>
      </c>
    </row>
    <row r="178" spans="1:6" ht="15.75">
      <c r="A178" s="20" t="s">
        <v>117</v>
      </c>
      <c r="B178" s="199" t="s">
        <v>39</v>
      </c>
      <c r="C178" s="199" t="s">
        <v>25</v>
      </c>
      <c r="D178" s="199" t="s">
        <v>221</v>
      </c>
      <c r="E178" s="49" t="s">
        <v>118</v>
      </c>
      <c r="F178" s="208">
        <v>1650000</v>
      </c>
    </row>
    <row r="179" spans="1:6" ht="31.5">
      <c r="A179" s="296" t="s">
        <v>222</v>
      </c>
      <c r="B179" s="211" t="s">
        <v>39</v>
      </c>
      <c r="C179" s="211" t="s">
        <v>25</v>
      </c>
      <c r="D179" s="211" t="s">
        <v>223</v>
      </c>
      <c r="E179" s="212"/>
      <c r="F179" s="170">
        <f>F180</f>
        <v>4705915</v>
      </c>
    </row>
    <row r="180" spans="1:6" ht="15.75">
      <c r="A180" s="289" t="s">
        <v>224</v>
      </c>
      <c r="B180" s="205" t="s">
        <v>39</v>
      </c>
      <c r="C180" s="205" t="s">
        <v>25</v>
      </c>
      <c r="D180" s="205" t="s">
        <v>225</v>
      </c>
      <c r="E180" s="52"/>
      <c r="F180" s="181">
        <f>F181+F183+F186+F188+F191+F193</f>
        <v>4705915</v>
      </c>
    </row>
    <row r="181" spans="1:6" ht="18" customHeight="1">
      <c r="A181" s="290" t="s">
        <v>226</v>
      </c>
      <c r="B181" s="191" t="s">
        <v>39</v>
      </c>
      <c r="C181" s="191" t="s">
        <v>25</v>
      </c>
      <c r="D181" s="191" t="s">
        <v>227</v>
      </c>
      <c r="E181" s="52"/>
      <c r="F181" s="181">
        <f>F182</f>
        <v>150000</v>
      </c>
    </row>
    <row r="182" spans="1:6" ht="15.75">
      <c r="A182" s="20" t="s">
        <v>115</v>
      </c>
      <c r="B182" s="199" t="s">
        <v>39</v>
      </c>
      <c r="C182" s="199" t="s">
        <v>25</v>
      </c>
      <c r="D182" s="199" t="s">
        <v>227</v>
      </c>
      <c r="E182" s="49" t="s">
        <v>116</v>
      </c>
      <c r="F182" s="208">
        <v>150000</v>
      </c>
    </row>
    <row r="183" spans="1:6" ht="28.5">
      <c r="A183" s="290" t="s">
        <v>228</v>
      </c>
      <c r="B183" s="191" t="s">
        <v>39</v>
      </c>
      <c r="C183" s="191" t="s">
        <v>25</v>
      </c>
      <c r="D183" s="191" t="s">
        <v>229</v>
      </c>
      <c r="E183" s="48"/>
      <c r="F183" s="197">
        <f>F185</f>
        <v>300000</v>
      </c>
    </row>
    <row r="184" spans="1:6" ht="15.75" hidden="1" outlineLevel="1">
      <c r="A184" s="20" t="s">
        <v>115</v>
      </c>
      <c r="B184" s="311" t="s">
        <v>39</v>
      </c>
      <c r="C184" s="311" t="s">
        <v>25</v>
      </c>
      <c r="D184" s="311" t="s">
        <v>229</v>
      </c>
      <c r="E184" s="49" t="s">
        <v>116</v>
      </c>
      <c r="F184" s="167">
        <v>0</v>
      </c>
    </row>
    <row r="185" spans="1:6" ht="15.75" collapsed="1">
      <c r="A185" s="20" t="s">
        <v>117</v>
      </c>
      <c r="B185" s="199" t="s">
        <v>39</v>
      </c>
      <c r="C185" s="199" t="s">
        <v>25</v>
      </c>
      <c r="D185" s="199" t="s">
        <v>229</v>
      </c>
      <c r="E185" s="49" t="s">
        <v>118</v>
      </c>
      <c r="F185" s="167">
        <v>300000</v>
      </c>
    </row>
    <row r="186" spans="1:6" ht="28.5">
      <c r="A186" s="290" t="s">
        <v>230</v>
      </c>
      <c r="B186" s="191" t="s">
        <v>39</v>
      </c>
      <c r="C186" s="191" t="s">
        <v>25</v>
      </c>
      <c r="D186" s="191" t="s">
        <v>231</v>
      </c>
      <c r="E186" s="48"/>
      <c r="F186" s="197">
        <f>F187</f>
        <v>1800000</v>
      </c>
    </row>
    <row r="187" spans="1:6" ht="15.75">
      <c r="A187" s="20" t="s">
        <v>115</v>
      </c>
      <c r="B187" s="199" t="s">
        <v>39</v>
      </c>
      <c r="C187" s="199" t="s">
        <v>25</v>
      </c>
      <c r="D187" s="199" t="s">
        <v>231</v>
      </c>
      <c r="E187" s="49" t="s">
        <v>116</v>
      </c>
      <c r="F187" s="167">
        <v>1800000</v>
      </c>
    </row>
    <row r="188" spans="1:6" ht="15">
      <c r="A188" s="291" t="s">
        <v>232</v>
      </c>
      <c r="B188" s="191" t="s">
        <v>39</v>
      </c>
      <c r="C188" s="191" t="s">
        <v>25</v>
      </c>
      <c r="D188" s="191" t="s">
        <v>233</v>
      </c>
      <c r="E188" s="48"/>
      <c r="F188" s="197">
        <f>F189+F190</f>
        <v>1630000</v>
      </c>
    </row>
    <row r="189" spans="1:6" ht="15.75">
      <c r="A189" s="20" t="s">
        <v>115</v>
      </c>
      <c r="B189" s="199" t="s">
        <v>39</v>
      </c>
      <c r="C189" s="199" t="s">
        <v>25</v>
      </c>
      <c r="D189" s="199" t="s">
        <v>233</v>
      </c>
      <c r="E189" s="49" t="s">
        <v>116</v>
      </c>
      <c r="F189" s="167">
        <v>300000</v>
      </c>
    </row>
    <row r="190" spans="1:6" ht="15.75">
      <c r="A190" s="20" t="s">
        <v>518</v>
      </c>
      <c r="B190" s="311" t="s">
        <v>39</v>
      </c>
      <c r="C190" s="311" t="s">
        <v>26</v>
      </c>
      <c r="D190" s="311" t="s">
        <v>233</v>
      </c>
      <c r="E190" s="49" t="s">
        <v>123</v>
      </c>
      <c r="F190" s="167">
        <v>1330000</v>
      </c>
    </row>
    <row r="191" spans="1:6" ht="18.75" customHeight="1">
      <c r="A191" s="291" t="s">
        <v>235</v>
      </c>
      <c r="B191" s="191" t="s">
        <v>39</v>
      </c>
      <c r="C191" s="191" t="s">
        <v>25</v>
      </c>
      <c r="D191" s="191" t="s">
        <v>234</v>
      </c>
      <c r="E191" s="48"/>
      <c r="F191" s="197">
        <f>F192</f>
        <v>300000</v>
      </c>
    </row>
    <row r="192" spans="1:6" ht="15.75">
      <c r="A192" s="20" t="s">
        <v>115</v>
      </c>
      <c r="B192" s="199" t="s">
        <v>39</v>
      </c>
      <c r="C192" s="199" t="s">
        <v>25</v>
      </c>
      <c r="D192" s="199" t="s">
        <v>234</v>
      </c>
      <c r="E192" s="49" t="s">
        <v>116</v>
      </c>
      <c r="F192" s="167">
        <v>300000</v>
      </c>
    </row>
    <row r="193" spans="1:6" ht="15">
      <c r="A193" s="203" t="s">
        <v>236</v>
      </c>
      <c r="B193" s="191" t="s">
        <v>39</v>
      </c>
      <c r="C193" s="191" t="s">
        <v>25</v>
      </c>
      <c r="D193" s="191" t="s">
        <v>237</v>
      </c>
      <c r="E193" s="48"/>
      <c r="F193" s="197">
        <f>F194</f>
        <v>525915</v>
      </c>
    </row>
    <row r="194" spans="1:6" ht="15.75">
      <c r="A194" s="20" t="s">
        <v>115</v>
      </c>
      <c r="B194" s="199" t="s">
        <v>39</v>
      </c>
      <c r="C194" s="199" t="s">
        <v>25</v>
      </c>
      <c r="D194" s="199" t="s">
        <v>237</v>
      </c>
      <c r="E194" s="49" t="s">
        <v>116</v>
      </c>
      <c r="F194" s="167">
        <v>525915</v>
      </c>
    </row>
    <row r="195" spans="1:6" ht="15.75" hidden="1" outlineLevel="1">
      <c r="A195" s="20" t="s">
        <v>518</v>
      </c>
      <c r="B195" s="311" t="s">
        <v>39</v>
      </c>
      <c r="C195" s="311" t="s">
        <v>26</v>
      </c>
      <c r="D195" s="311" t="s">
        <v>237</v>
      </c>
      <c r="E195" s="49" t="s">
        <v>123</v>
      </c>
      <c r="F195" s="167">
        <v>0</v>
      </c>
    </row>
    <row r="196" spans="1:6" ht="42.75" hidden="1" outlineLevel="1">
      <c r="A196" s="28" t="s">
        <v>520</v>
      </c>
      <c r="B196" s="26" t="s">
        <v>39</v>
      </c>
      <c r="C196" s="26" t="s">
        <v>25</v>
      </c>
      <c r="D196" s="26" t="s">
        <v>521</v>
      </c>
      <c r="E196" s="112"/>
      <c r="F196" s="167"/>
    </row>
    <row r="197" spans="1:6" ht="15.75" hidden="1" outlineLevel="1">
      <c r="A197" s="193" t="s">
        <v>115</v>
      </c>
      <c r="B197" s="27" t="s">
        <v>39</v>
      </c>
      <c r="C197" s="27" t="s">
        <v>25</v>
      </c>
      <c r="D197" s="27" t="s">
        <v>521</v>
      </c>
      <c r="E197" s="49" t="s">
        <v>116</v>
      </c>
      <c r="F197" s="167"/>
    </row>
    <row r="198" spans="1:6" ht="15.75" hidden="1" outlineLevel="1">
      <c r="A198" s="28" t="s">
        <v>293</v>
      </c>
      <c r="B198" s="26" t="s">
        <v>39</v>
      </c>
      <c r="C198" s="26" t="s">
        <v>25</v>
      </c>
      <c r="D198" s="26" t="s">
        <v>495</v>
      </c>
      <c r="E198" s="112"/>
      <c r="F198" s="167"/>
    </row>
    <row r="199" spans="1:6" ht="15.75" hidden="1" outlineLevel="1">
      <c r="A199" s="193" t="s">
        <v>115</v>
      </c>
      <c r="B199" s="27" t="s">
        <v>39</v>
      </c>
      <c r="C199" s="27" t="s">
        <v>25</v>
      </c>
      <c r="D199" s="27" t="s">
        <v>495</v>
      </c>
      <c r="E199" s="49" t="s">
        <v>116</v>
      </c>
      <c r="F199" s="167"/>
    </row>
    <row r="200" spans="1:6" ht="28.5" hidden="1" outlineLevel="1">
      <c r="A200" s="28" t="s">
        <v>496</v>
      </c>
      <c r="B200" s="29" t="s">
        <v>39</v>
      </c>
      <c r="C200" s="29" t="s">
        <v>25</v>
      </c>
      <c r="D200" s="26" t="s">
        <v>497</v>
      </c>
      <c r="E200" s="112"/>
      <c r="F200" s="171">
        <f>F201</f>
        <v>0</v>
      </c>
    </row>
    <row r="201" spans="1:6" ht="15.75" hidden="1" outlineLevel="1">
      <c r="A201" s="193" t="s">
        <v>115</v>
      </c>
      <c r="B201" s="27" t="s">
        <v>39</v>
      </c>
      <c r="C201" s="27" t="s">
        <v>25</v>
      </c>
      <c r="D201" s="27" t="s">
        <v>497</v>
      </c>
      <c r="E201" s="49" t="s">
        <v>116</v>
      </c>
      <c r="F201" s="168"/>
    </row>
    <row r="202" spans="1:6" ht="28.5" collapsed="1">
      <c r="A202" s="307" t="s">
        <v>479</v>
      </c>
      <c r="B202" s="310" t="s">
        <v>39</v>
      </c>
      <c r="C202" s="310" t="s">
        <v>25</v>
      </c>
      <c r="D202" s="310" t="s">
        <v>480</v>
      </c>
      <c r="E202" s="48"/>
      <c r="F202" s="197">
        <f>F203+F204</f>
        <v>4683837</v>
      </c>
    </row>
    <row r="203" spans="1:6" ht="17.25" customHeight="1" hidden="1" outlineLevel="1">
      <c r="A203" s="20" t="s">
        <v>115</v>
      </c>
      <c r="B203" s="311" t="s">
        <v>39</v>
      </c>
      <c r="C203" s="311" t="s">
        <v>25</v>
      </c>
      <c r="D203" s="311" t="s">
        <v>480</v>
      </c>
      <c r="E203" s="49" t="s">
        <v>116</v>
      </c>
      <c r="F203" s="167">
        <v>0</v>
      </c>
    </row>
    <row r="204" spans="1:6" ht="15.75" collapsed="1">
      <c r="A204" s="20" t="s">
        <v>518</v>
      </c>
      <c r="B204" s="311" t="s">
        <v>39</v>
      </c>
      <c r="C204" s="311" t="s">
        <v>25</v>
      </c>
      <c r="D204" s="311" t="s">
        <v>480</v>
      </c>
      <c r="E204" s="49" t="s">
        <v>123</v>
      </c>
      <c r="F204" s="167">
        <v>4683837</v>
      </c>
    </row>
    <row r="205" spans="1:6" s="18" customFormat="1" ht="15.75">
      <c r="A205" s="35" t="s">
        <v>11</v>
      </c>
      <c r="B205" s="33" t="s">
        <v>39</v>
      </c>
      <c r="C205" s="33" t="s">
        <v>28</v>
      </c>
      <c r="D205" s="33"/>
      <c r="E205" s="50"/>
      <c r="F205" s="169">
        <f>F206</f>
        <v>29511370</v>
      </c>
    </row>
    <row r="206" spans="1:6" s="18" customFormat="1" ht="15.75">
      <c r="A206" s="288" t="s">
        <v>195</v>
      </c>
      <c r="B206" s="17" t="s">
        <v>39</v>
      </c>
      <c r="C206" s="17" t="s">
        <v>28</v>
      </c>
      <c r="D206" s="17" t="s">
        <v>194</v>
      </c>
      <c r="E206" s="102"/>
      <c r="F206" s="170">
        <f>F207</f>
        <v>29511370</v>
      </c>
    </row>
    <row r="207" spans="1:6" s="18" customFormat="1" ht="30">
      <c r="A207" s="297" t="s">
        <v>246</v>
      </c>
      <c r="B207" s="29" t="s">
        <v>39</v>
      </c>
      <c r="C207" s="29" t="s">
        <v>28</v>
      </c>
      <c r="D207" s="29" t="s">
        <v>247</v>
      </c>
      <c r="E207" s="52"/>
      <c r="F207" s="171">
        <f>F208+F212+F214</f>
        <v>29511370</v>
      </c>
    </row>
    <row r="208" spans="1:6" s="18" customFormat="1" ht="15.75">
      <c r="A208" s="291" t="s">
        <v>248</v>
      </c>
      <c r="B208" s="26" t="s">
        <v>39</v>
      </c>
      <c r="C208" s="26" t="s">
        <v>28</v>
      </c>
      <c r="D208" s="26" t="s">
        <v>249</v>
      </c>
      <c r="E208" s="52"/>
      <c r="F208" s="177">
        <f>F209+F211+F210</f>
        <v>18072550</v>
      </c>
    </row>
    <row r="209" spans="1:6" s="18" customFormat="1" ht="15.75">
      <c r="A209" s="20" t="s">
        <v>115</v>
      </c>
      <c r="B209" s="27" t="s">
        <v>39</v>
      </c>
      <c r="C209" s="27" t="s">
        <v>28</v>
      </c>
      <c r="D209" s="27" t="s">
        <v>249</v>
      </c>
      <c r="E209" s="49" t="s">
        <v>116</v>
      </c>
      <c r="F209" s="167">
        <v>500000</v>
      </c>
    </row>
    <row r="210" spans="1:6" s="18" customFormat="1" ht="15.75">
      <c r="A210" s="20" t="s">
        <v>518</v>
      </c>
      <c r="B210" s="27" t="s">
        <v>39</v>
      </c>
      <c r="C210" s="27" t="s">
        <v>28</v>
      </c>
      <c r="D210" s="27" t="s">
        <v>249</v>
      </c>
      <c r="E210" s="49" t="s">
        <v>123</v>
      </c>
      <c r="F210" s="167">
        <v>4000000</v>
      </c>
    </row>
    <row r="211" spans="1:6" s="18" customFormat="1" ht="15.75">
      <c r="A211" s="20" t="s">
        <v>117</v>
      </c>
      <c r="B211" s="27" t="s">
        <v>39</v>
      </c>
      <c r="C211" s="27" t="s">
        <v>28</v>
      </c>
      <c r="D211" s="27" t="s">
        <v>249</v>
      </c>
      <c r="E211" s="49" t="s">
        <v>118</v>
      </c>
      <c r="F211" s="167">
        <v>13572550</v>
      </c>
    </row>
    <row r="212" spans="1:6" s="18" customFormat="1" ht="15.75">
      <c r="A212" s="298" t="s">
        <v>250</v>
      </c>
      <c r="B212" s="26" t="s">
        <v>39</v>
      </c>
      <c r="C212" s="26" t="s">
        <v>28</v>
      </c>
      <c r="D212" s="26" t="s">
        <v>251</v>
      </c>
      <c r="E212" s="52"/>
      <c r="F212" s="197">
        <f>F213</f>
        <v>5638820</v>
      </c>
    </row>
    <row r="213" spans="1:6" s="18" customFormat="1" ht="15.75">
      <c r="A213" s="20" t="s">
        <v>115</v>
      </c>
      <c r="B213" s="27" t="s">
        <v>39</v>
      </c>
      <c r="C213" s="27" t="s">
        <v>28</v>
      </c>
      <c r="D213" s="27" t="s">
        <v>251</v>
      </c>
      <c r="E213" s="49" t="s">
        <v>116</v>
      </c>
      <c r="F213" s="167">
        <v>5638820</v>
      </c>
    </row>
    <row r="214" spans="1:6" s="18" customFormat="1" ht="15.75">
      <c r="A214" s="203" t="s">
        <v>236</v>
      </c>
      <c r="B214" s="26" t="s">
        <v>39</v>
      </c>
      <c r="C214" s="26" t="s">
        <v>28</v>
      </c>
      <c r="D214" s="26" t="s">
        <v>252</v>
      </c>
      <c r="E214" s="52"/>
      <c r="F214" s="197">
        <f>F215</f>
        <v>5800000</v>
      </c>
    </row>
    <row r="215" spans="1:6" s="18" customFormat="1" ht="15.75">
      <c r="A215" s="20" t="s">
        <v>115</v>
      </c>
      <c r="B215" s="27" t="s">
        <v>39</v>
      </c>
      <c r="C215" s="27" t="s">
        <v>28</v>
      </c>
      <c r="D215" s="27" t="s">
        <v>252</v>
      </c>
      <c r="E215" s="49" t="s">
        <v>116</v>
      </c>
      <c r="F215" s="167">
        <v>5800000</v>
      </c>
    </row>
    <row r="216" spans="1:6" s="19" customFormat="1" ht="15.75">
      <c r="A216" s="32" t="s">
        <v>12</v>
      </c>
      <c r="B216" s="33" t="s">
        <v>39</v>
      </c>
      <c r="C216" s="33" t="s">
        <v>26</v>
      </c>
      <c r="D216" s="46"/>
      <c r="E216" s="53"/>
      <c r="F216" s="169">
        <f>F217+F238</f>
        <v>37888573</v>
      </c>
    </row>
    <row r="217" spans="1:6" s="19" customFormat="1" ht="15.75">
      <c r="A217" s="284" t="s">
        <v>195</v>
      </c>
      <c r="B217" s="210" t="s">
        <v>39</v>
      </c>
      <c r="C217" s="210" t="s">
        <v>26</v>
      </c>
      <c r="D217" s="210" t="s">
        <v>194</v>
      </c>
      <c r="E217" s="105"/>
      <c r="F217" s="170">
        <f>F218</f>
        <v>37572410</v>
      </c>
    </row>
    <row r="218" spans="1:6" ht="15.75">
      <c r="A218" s="294" t="s">
        <v>196</v>
      </c>
      <c r="B218" s="205" t="s">
        <v>39</v>
      </c>
      <c r="C218" s="205" t="s">
        <v>26</v>
      </c>
      <c r="D218" s="205" t="s">
        <v>197</v>
      </c>
      <c r="E218" s="112"/>
      <c r="F218" s="181">
        <f>F219+F221+F225+F227+F230+F233</f>
        <v>37572410</v>
      </c>
    </row>
    <row r="219" spans="1:6" ht="15">
      <c r="A219" s="286" t="s">
        <v>199</v>
      </c>
      <c r="B219" s="191" t="s">
        <v>39</v>
      </c>
      <c r="C219" s="191" t="s">
        <v>26</v>
      </c>
      <c r="D219" s="191" t="s">
        <v>198</v>
      </c>
      <c r="E219" s="48"/>
      <c r="F219" s="175">
        <f>F220</f>
        <v>4753000</v>
      </c>
    </row>
    <row r="220" spans="1:6" ht="15.75">
      <c r="A220" s="20" t="s">
        <v>115</v>
      </c>
      <c r="B220" s="199" t="s">
        <v>39</v>
      </c>
      <c r="C220" s="199" t="s">
        <v>26</v>
      </c>
      <c r="D220" s="199" t="s">
        <v>198</v>
      </c>
      <c r="E220" s="49" t="s">
        <v>116</v>
      </c>
      <c r="F220" s="174">
        <v>4753000</v>
      </c>
    </row>
    <row r="221" spans="1:6" ht="15">
      <c r="A221" s="203" t="s">
        <v>201</v>
      </c>
      <c r="B221" s="191" t="s">
        <v>39</v>
      </c>
      <c r="C221" s="191" t="s">
        <v>26</v>
      </c>
      <c r="D221" s="191" t="s">
        <v>200</v>
      </c>
      <c r="E221" s="48"/>
      <c r="F221" s="175">
        <f>F224+F223+F222</f>
        <v>4190884</v>
      </c>
    </row>
    <row r="222" spans="1:6" ht="15.75">
      <c r="A222" s="20" t="s">
        <v>115</v>
      </c>
      <c r="B222" s="311" t="s">
        <v>39</v>
      </c>
      <c r="C222" s="311" t="s">
        <v>26</v>
      </c>
      <c r="D222" s="311" t="s">
        <v>200</v>
      </c>
      <c r="E222" s="49" t="s">
        <v>116</v>
      </c>
      <c r="F222" s="174">
        <v>470000</v>
      </c>
    </row>
    <row r="223" spans="1:6" ht="15.75">
      <c r="A223" s="20" t="s">
        <v>122</v>
      </c>
      <c r="B223" s="110" t="s">
        <v>39</v>
      </c>
      <c r="C223" s="110" t="s">
        <v>26</v>
      </c>
      <c r="D223" s="199" t="s">
        <v>200</v>
      </c>
      <c r="E223" s="49" t="s">
        <v>120</v>
      </c>
      <c r="F223" s="174">
        <v>440000</v>
      </c>
    </row>
    <row r="224" spans="1:6" ht="15.75">
      <c r="A224" s="47" t="s">
        <v>260</v>
      </c>
      <c r="B224" s="199" t="s">
        <v>39</v>
      </c>
      <c r="C224" s="199" t="s">
        <v>26</v>
      </c>
      <c r="D224" s="199" t="s">
        <v>200</v>
      </c>
      <c r="E224" s="49" t="s">
        <v>119</v>
      </c>
      <c r="F224" s="174">
        <v>3280884</v>
      </c>
    </row>
    <row r="225" spans="1:6" ht="15.75">
      <c r="A225" s="204" t="s">
        <v>202</v>
      </c>
      <c r="B225" s="191" t="s">
        <v>39</v>
      </c>
      <c r="C225" s="191" t="s">
        <v>26</v>
      </c>
      <c r="D225" s="191" t="s">
        <v>203</v>
      </c>
      <c r="E225" s="49"/>
      <c r="F225" s="175">
        <f>F226</f>
        <v>9000000</v>
      </c>
    </row>
    <row r="226" spans="1:6" ht="15.75">
      <c r="A226" s="20" t="s">
        <v>115</v>
      </c>
      <c r="B226" s="199" t="s">
        <v>39</v>
      </c>
      <c r="C226" s="199" t="s">
        <v>26</v>
      </c>
      <c r="D226" s="199" t="s">
        <v>203</v>
      </c>
      <c r="E226" s="49" t="s">
        <v>116</v>
      </c>
      <c r="F226" s="167">
        <v>9000000</v>
      </c>
    </row>
    <row r="227" spans="1:6" ht="15.75">
      <c r="A227" s="203" t="s">
        <v>204</v>
      </c>
      <c r="B227" s="191" t="s">
        <v>39</v>
      </c>
      <c r="C227" s="191" t="s">
        <v>26</v>
      </c>
      <c r="D227" s="191" t="s">
        <v>205</v>
      </c>
      <c r="E227" s="49"/>
      <c r="F227" s="197">
        <f>F228+F229</f>
        <v>12728026</v>
      </c>
    </row>
    <row r="228" spans="1:6" ht="15.75">
      <c r="A228" s="20" t="s">
        <v>115</v>
      </c>
      <c r="B228" s="199" t="s">
        <v>39</v>
      </c>
      <c r="C228" s="199" t="s">
        <v>26</v>
      </c>
      <c r="D228" s="199" t="s">
        <v>205</v>
      </c>
      <c r="E228" s="49" t="s">
        <v>116</v>
      </c>
      <c r="F228" s="167">
        <f>14128026-2000000</f>
        <v>12128026</v>
      </c>
    </row>
    <row r="229" spans="1:6" ht="15.75">
      <c r="A229" s="20" t="s">
        <v>518</v>
      </c>
      <c r="B229" s="311" t="s">
        <v>39</v>
      </c>
      <c r="C229" s="311" t="s">
        <v>26</v>
      </c>
      <c r="D229" s="311" t="s">
        <v>205</v>
      </c>
      <c r="E229" s="49" t="s">
        <v>123</v>
      </c>
      <c r="F229" s="167">
        <v>600000</v>
      </c>
    </row>
    <row r="230" spans="1:6" ht="15.75">
      <c r="A230" s="203" t="s">
        <v>207</v>
      </c>
      <c r="B230" s="191" t="s">
        <v>39</v>
      </c>
      <c r="C230" s="191" t="s">
        <v>26</v>
      </c>
      <c r="D230" s="191" t="s">
        <v>206</v>
      </c>
      <c r="E230" s="49"/>
      <c r="F230" s="197">
        <f>F231+F232</f>
        <v>4400000</v>
      </c>
    </row>
    <row r="231" spans="1:6" ht="15.75">
      <c r="A231" s="20" t="s">
        <v>115</v>
      </c>
      <c r="B231" s="199" t="s">
        <v>39</v>
      </c>
      <c r="C231" s="199" t="s">
        <v>26</v>
      </c>
      <c r="D231" s="199" t="s">
        <v>206</v>
      </c>
      <c r="E231" s="49" t="s">
        <v>116</v>
      </c>
      <c r="F231" s="167">
        <v>900000</v>
      </c>
    </row>
    <row r="232" spans="1:6" ht="15.75">
      <c r="A232" s="20" t="s">
        <v>518</v>
      </c>
      <c r="B232" s="311" t="s">
        <v>39</v>
      </c>
      <c r="C232" s="311" t="s">
        <v>26</v>
      </c>
      <c r="D232" s="311" t="s">
        <v>206</v>
      </c>
      <c r="E232" s="49" t="s">
        <v>123</v>
      </c>
      <c r="F232" s="167">
        <v>3500000</v>
      </c>
    </row>
    <row r="233" spans="1:6" s="18" customFormat="1" ht="28.5">
      <c r="A233" s="281" t="s">
        <v>487</v>
      </c>
      <c r="B233" s="310" t="s">
        <v>39</v>
      </c>
      <c r="C233" s="310" t="s">
        <v>26</v>
      </c>
      <c r="D233" s="310" t="s">
        <v>508</v>
      </c>
      <c r="E233" s="207"/>
      <c r="F233" s="326">
        <f>F234+F235</f>
        <v>2500500</v>
      </c>
    </row>
    <row r="234" spans="1:6" s="18" customFormat="1" ht="15.75">
      <c r="A234" s="107" t="s">
        <v>115</v>
      </c>
      <c r="B234" s="311" t="s">
        <v>39</v>
      </c>
      <c r="C234" s="311" t="s">
        <v>26</v>
      </c>
      <c r="D234" s="110" t="s">
        <v>508</v>
      </c>
      <c r="E234" s="207" t="s">
        <v>116</v>
      </c>
      <c r="F234" s="167">
        <v>2000000</v>
      </c>
    </row>
    <row r="235" spans="1:6" s="18" customFormat="1" ht="15.75">
      <c r="A235" s="47" t="s">
        <v>260</v>
      </c>
      <c r="B235" s="311" t="s">
        <v>39</v>
      </c>
      <c r="C235" s="311" t="s">
        <v>26</v>
      </c>
      <c r="D235" s="110" t="s">
        <v>508</v>
      </c>
      <c r="E235" s="49" t="s">
        <v>119</v>
      </c>
      <c r="F235" s="167">
        <v>500500</v>
      </c>
    </row>
    <row r="236" spans="1:6" s="18" customFormat="1" ht="42.75" hidden="1" outlineLevel="1">
      <c r="A236" s="307" t="s">
        <v>514</v>
      </c>
      <c r="B236" s="310" t="s">
        <v>39</v>
      </c>
      <c r="C236" s="310" t="s">
        <v>26</v>
      </c>
      <c r="D236" s="310" t="s">
        <v>513</v>
      </c>
      <c r="E236" s="48"/>
      <c r="F236" s="167"/>
    </row>
    <row r="237" spans="1:6" s="18" customFormat="1" ht="15.75" hidden="1" outlineLevel="1">
      <c r="A237" s="20" t="s">
        <v>115</v>
      </c>
      <c r="B237" s="311" t="s">
        <v>39</v>
      </c>
      <c r="C237" s="311" t="s">
        <v>26</v>
      </c>
      <c r="D237" s="311" t="s">
        <v>513</v>
      </c>
      <c r="E237" s="49" t="s">
        <v>116</v>
      </c>
      <c r="F237" s="167"/>
    </row>
    <row r="238" spans="1:6" ht="28.5" collapsed="1">
      <c r="A238" s="307" t="s">
        <v>479</v>
      </c>
      <c r="B238" s="310" t="s">
        <v>39</v>
      </c>
      <c r="C238" s="310" t="s">
        <v>26</v>
      </c>
      <c r="D238" s="310" t="s">
        <v>480</v>
      </c>
      <c r="E238" s="48"/>
      <c r="F238" s="197">
        <f>F239</f>
        <v>316163</v>
      </c>
    </row>
    <row r="239" spans="1:6" ht="15.75">
      <c r="A239" s="20" t="s">
        <v>115</v>
      </c>
      <c r="B239" s="311" t="s">
        <v>39</v>
      </c>
      <c r="C239" s="311" t="s">
        <v>26</v>
      </c>
      <c r="D239" s="311" t="s">
        <v>480</v>
      </c>
      <c r="E239" s="49" t="s">
        <v>116</v>
      </c>
      <c r="F239" s="167">
        <v>316163</v>
      </c>
    </row>
    <row r="240" spans="1:6" ht="15.75">
      <c r="A240" s="35" t="s">
        <v>13</v>
      </c>
      <c r="B240" s="33" t="s">
        <v>39</v>
      </c>
      <c r="C240" s="33" t="s">
        <v>39</v>
      </c>
      <c r="D240" s="46"/>
      <c r="E240" s="53"/>
      <c r="F240" s="180">
        <f>F241</f>
        <v>35014994</v>
      </c>
    </row>
    <row r="241" spans="1:6" ht="15.75">
      <c r="A241" s="299" t="s">
        <v>132</v>
      </c>
      <c r="B241" s="210" t="s">
        <v>39</v>
      </c>
      <c r="C241" s="210" t="s">
        <v>39</v>
      </c>
      <c r="D241" s="210" t="s">
        <v>254</v>
      </c>
      <c r="E241" s="128"/>
      <c r="F241" s="170">
        <f>F242</f>
        <v>35014994</v>
      </c>
    </row>
    <row r="242" spans="1:6" ht="15.75">
      <c r="A242" s="300" t="s">
        <v>253</v>
      </c>
      <c r="B242" s="205" t="s">
        <v>39</v>
      </c>
      <c r="C242" s="205" t="s">
        <v>39</v>
      </c>
      <c r="D242" s="205" t="s">
        <v>256</v>
      </c>
      <c r="E242" s="66"/>
      <c r="F242" s="171">
        <f>F243</f>
        <v>35014994</v>
      </c>
    </row>
    <row r="243" spans="1:6" ht="15.75">
      <c r="A243" s="290" t="s">
        <v>255</v>
      </c>
      <c r="B243" s="191" t="s">
        <v>39</v>
      </c>
      <c r="C243" s="191" t="s">
        <v>39</v>
      </c>
      <c r="D243" s="191" t="s">
        <v>257</v>
      </c>
      <c r="E243" s="66"/>
      <c r="F243" s="177">
        <f>F244+F245+F246</f>
        <v>35014994</v>
      </c>
    </row>
    <row r="244" spans="1:6" ht="30" customHeight="1">
      <c r="A244" s="206" t="s">
        <v>258</v>
      </c>
      <c r="B244" s="199" t="s">
        <v>39</v>
      </c>
      <c r="C244" s="199" t="s">
        <v>39</v>
      </c>
      <c r="D244" s="199" t="s">
        <v>257</v>
      </c>
      <c r="E244" s="207" t="s">
        <v>114</v>
      </c>
      <c r="F244" s="167">
        <v>26983771</v>
      </c>
    </row>
    <row r="245" spans="1:6" ht="15.75">
      <c r="A245" s="301" t="s">
        <v>259</v>
      </c>
      <c r="B245" s="199" t="s">
        <v>39</v>
      </c>
      <c r="C245" s="199" t="s">
        <v>39</v>
      </c>
      <c r="D245" s="199" t="s">
        <v>257</v>
      </c>
      <c r="E245" s="207" t="s">
        <v>116</v>
      </c>
      <c r="F245" s="167">
        <v>7023039</v>
      </c>
    </row>
    <row r="246" spans="1:6" ht="15.75">
      <c r="A246" s="20" t="s">
        <v>117</v>
      </c>
      <c r="B246" s="199" t="s">
        <v>39</v>
      </c>
      <c r="C246" s="199" t="s">
        <v>39</v>
      </c>
      <c r="D246" s="199" t="s">
        <v>257</v>
      </c>
      <c r="E246" s="207" t="s">
        <v>118</v>
      </c>
      <c r="F246" s="167">
        <v>1008184</v>
      </c>
    </row>
    <row r="247" spans="1:6" ht="15.75">
      <c r="A247" s="31" t="s">
        <v>14</v>
      </c>
      <c r="B247" s="25" t="s">
        <v>40</v>
      </c>
      <c r="C247" s="25"/>
      <c r="D247" s="36"/>
      <c r="E247" s="57"/>
      <c r="F247" s="179">
        <f>F248</f>
        <v>1533944</v>
      </c>
    </row>
    <row r="248" spans="1:6" ht="15.75">
      <c r="A248" s="32" t="s">
        <v>15</v>
      </c>
      <c r="B248" s="33" t="s">
        <v>40</v>
      </c>
      <c r="C248" s="33" t="s">
        <v>40</v>
      </c>
      <c r="D248" s="33"/>
      <c r="E248" s="50"/>
      <c r="F248" s="169">
        <f>F249</f>
        <v>1533944</v>
      </c>
    </row>
    <row r="249" spans="1:6" ht="47.25">
      <c r="A249" s="302" t="s">
        <v>315</v>
      </c>
      <c r="B249" s="210" t="s">
        <v>40</v>
      </c>
      <c r="C249" s="210" t="s">
        <v>40</v>
      </c>
      <c r="D249" s="210" t="s">
        <v>304</v>
      </c>
      <c r="E249" s="102"/>
      <c r="F249" s="170">
        <f>F250</f>
        <v>1533944</v>
      </c>
    </row>
    <row r="250" spans="1:6" ht="15.75">
      <c r="A250" s="293" t="s">
        <v>303</v>
      </c>
      <c r="B250" s="190" t="s">
        <v>40</v>
      </c>
      <c r="C250" s="190" t="s">
        <v>40</v>
      </c>
      <c r="D250" s="190" t="s">
        <v>305</v>
      </c>
      <c r="E250" s="52"/>
      <c r="F250" s="171">
        <f>F251+F254+F256+F258+F260+F262</f>
        <v>1533944</v>
      </c>
    </row>
    <row r="251" spans="1:6" ht="15.75">
      <c r="A251" s="281" t="s">
        <v>382</v>
      </c>
      <c r="B251" s="191" t="s">
        <v>40</v>
      </c>
      <c r="C251" s="191" t="s">
        <v>40</v>
      </c>
      <c r="D251" s="191" t="s">
        <v>383</v>
      </c>
      <c r="E251" s="207"/>
      <c r="F251" s="177">
        <f>F252+F253</f>
        <v>0</v>
      </c>
    </row>
    <row r="252" spans="1:6" ht="15.75">
      <c r="A252" s="20" t="s">
        <v>115</v>
      </c>
      <c r="B252" s="110" t="s">
        <v>40</v>
      </c>
      <c r="C252" s="110" t="s">
        <v>40</v>
      </c>
      <c r="D252" s="110" t="s">
        <v>383</v>
      </c>
      <c r="E252" s="207" t="s">
        <v>116</v>
      </c>
      <c r="F252" s="167">
        <v>0</v>
      </c>
    </row>
    <row r="253" spans="1:6" ht="15.75">
      <c r="A253" s="20" t="s">
        <v>122</v>
      </c>
      <c r="B253" s="27" t="s">
        <v>40</v>
      </c>
      <c r="C253" s="27" t="s">
        <v>40</v>
      </c>
      <c r="D253" s="110" t="s">
        <v>383</v>
      </c>
      <c r="E253" s="207" t="s">
        <v>120</v>
      </c>
      <c r="F253" s="167">
        <v>0</v>
      </c>
    </row>
    <row r="254" spans="1:6" ht="15.75">
      <c r="A254" s="282" t="s">
        <v>385</v>
      </c>
      <c r="B254" s="191" t="s">
        <v>40</v>
      </c>
      <c r="C254" s="191" t="s">
        <v>40</v>
      </c>
      <c r="D254" s="191" t="s">
        <v>384</v>
      </c>
      <c r="E254" s="207"/>
      <c r="F254" s="197">
        <f>F255</f>
        <v>509952</v>
      </c>
    </row>
    <row r="255" spans="1:6" ht="15.75">
      <c r="A255" s="20" t="s">
        <v>115</v>
      </c>
      <c r="B255" s="110" t="s">
        <v>40</v>
      </c>
      <c r="C255" s="110" t="s">
        <v>40</v>
      </c>
      <c r="D255" s="110" t="s">
        <v>384</v>
      </c>
      <c r="E255" s="207" t="s">
        <v>116</v>
      </c>
      <c r="F255" s="167">
        <v>509952</v>
      </c>
    </row>
    <row r="256" spans="1:6" ht="17.25" customHeight="1">
      <c r="A256" s="303" t="s">
        <v>387</v>
      </c>
      <c r="B256" s="191" t="s">
        <v>40</v>
      </c>
      <c r="C256" s="191" t="s">
        <v>40</v>
      </c>
      <c r="D256" s="191" t="s">
        <v>386</v>
      </c>
      <c r="E256" s="207"/>
      <c r="F256" s="197">
        <f>F257</f>
        <v>205486</v>
      </c>
    </row>
    <row r="257" spans="1:6" ht="15.75">
      <c r="A257" s="20" t="s">
        <v>115</v>
      </c>
      <c r="B257" s="110" t="s">
        <v>40</v>
      </c>
      <c r="C257" s="110" t="s">
        <v>40</v>
      </c>
      <c r="D257" s="110" t="s">
        <v>386</v>
      </c>
      <c r="E257" s="207" t="s">
        <v>116</v>
      </c>
      <c r="F257" s="167">
        <v>205486</v>
      </c>
    </row>
    <row r="258" spans="1:6" ht="16.5" customHeight="1">
      <c r="A258" s="303" t="s">
        <v>387</v>
      </c>
      <c r="B258" s="191" t="s">
        <v>40</v>
      </c>
      <c r="C258" s="191" t="s">
        <v>40</v>
      </c>
      <c r="D258" s="191" t="s">
        <v>388</v>
      </c>
      <c r="E258" s="207"/>
      <c r="F258" s="197">
        <f>F259</f>
        <v>699588</v>
      </c>
    </row>
    <row r="259" spans="1:6" ht="15.75">
      <c r="A259" s="20" t="s">
        <v>115</v>
      </c>
      <c r="B259" s="110" t="s">
        <v>40</v>
      </c>
      <c r="C259" s="110" t="s">
        <v>40</v>
      </c>
      <c r="D259" s="110" t="s">
        <v>388</v>
      </c>
      <c r="E259" s="207" t="s">
        <v>116</v>
      </c>
      <c r="F259" s="167">
        <v>699588</v>
      </c>
    </row>
    <row r="260" spans="1:6" ht="15.75">
      <c r="A260" s="203" t="s">
        <v>541</v>
      </c>
      <c r="B260" s="191" t="s">
        <v>40</v>
      </c>
      <c r="C260" s="191" t="s">
        <v>40</v>
      </c>
      <c r="D260" s="191" t="s">
        <v>540</v>
      </c>
      <c r="E260" s="207"/>
      <c r="F260" s="197">
        <f>F261</f>
        <v>100000</v>
      </c>
    </row>
    <row r="261" spans="1:6" ht="15.75">
      <c r="A261" s="20" t="s">
        <v>115</v>
      </c>
      <c r="B261" s="110" t="s">
        <v>40</v>
      </c>
      <c r="C261" s="110" t="s">
        <v>40</v>
      </c>
      <c r="D261" s="110" t="s">
        <v>540</v>
      </c>
      <c r="E261" s="207" t="s">
        <v>116</v>
      </c>
      <c r="F261" s="167">
        <v>100000</v>
      </c>
    </row>
    <row r="262" spans="1:6" ht="15.75">
      <c r="A262" s="203" t="s">
        <v>236</v>
      </c>
      <c r="B262" s="310" t="s">
        <v>40</v>
      </c>
      <c r="C262" s="310" t="s">
        <v>40</v>
      </c>
      <c r="D262" s="310" t="s">
        <v>542</v>
      </c>
      <c r="E262" s="207"/>
      <c r="F262" s="197">
        <f>F263</f>
        <v>18918</v>
      </c>
    </row>
    <row r="263" spans="1:6" ht="15.75">
      <c r="A263" s="20" t="s">
        <v>115</v>
      </c>
      <c r="B263" s="110" t="s">
        <v>40</v>
      </c>
      <c r="C263" s="110" t="s">
        <v>40</v>
      </c>
      <c r="D263" s="110" t="s">
        <v>542</v>
      </c>
      <c r="E263" s="207" t="s">
        <v>116</v>
      </c>
      <c r="F263" s="167">
        <v>18918</v>
      </c>
    </row>
    <row r="264" spans="1:6" ht="15.75">
      <c r="A264" s="24" t="s">
        <v>176</v>
      </c>
      <c r="B264" s="25" t="s">
        <v>38</v>
      </c>
      <c r="C264" s="25"/>
      <c r="D264" s="25"/>
      <c r="E264" s="51"/>
      <c r="F264" s="179">
        <f>F265</f>
        <v>14680000</v>
      </c>
    </row>
    <row r="265" spans="1:6" s="18" customFormat="1" ht="15.75">
      <c r="A265" s="60" t="s">
        <v>109</v>
      </c>
      <c r="B265" s="33" t="s">
        <v>38</v>
      </c>
      <c r="C265" s="33" t="s">
        <v>31</v>
      </c>
      <c r="D265" s="61"/>
      <c r="E265" s="61"/>
      <c r="F265" s="169">
        <f>F266</f>
        <v>14680000</v>
      </c>
    </row>
    <row r="266" spans="1:6" s="18" customFormat="1" ht="47.25">
      <c r="A266" s="304" t="s">
        <v>306</v>
      </c>
      <c r="B266" s="210" t="s">
        <v>38</v>
      </c>
      <c r="C266" s="210" t="s">
        <v>31</v>
      </c>
      <c r="D266" s="210" t="s">
        <v>307</v>
      </c>
      <c r="E266" s="102"/>
      <c r="F266" s="187">
        <f>F267+F281</f>
        <v>14680000</v>
      </c>
    </row>
    <row r="267" spans="1:6" s="18" customFormat="1" ht="15.75">
      <c r="A267" s="285" t="s">
        <v>140</v>
      </c>
      <c r="B267" s="190" t="s">
        <v>38</v>
      </c>
      <c r="C267" s="190" t="s">
        <v>31</v>
      </c>
      <c r="D267" s="190" t="s">
        <v>308</v>
      </c>
      <c r="E267" s="103"/>
      <c r="F267" s="171">
        <f>F270+F277+F279+F268+F273+F275</f>
        <v>14649200</v>
      </c>
    </row>
    <row r="268" spans="1:6" s="18" customFormat="1" ht="15.75">
      <c r="A268" s="282" t="s">
        <v>544</v>
      </c>
      <c r="B268" s="310" t="s">
        <v>38</v>
      </c>
      <c r="C268" s="310" t="s">
        <v>31</v>
      </c>
      <c r="D268" s="310" t="s">
        <v>543</v>
      </c>
      <c r="E268" s="103"/>
      <c r="F268" s="171">
        <f>F269</f>
        <v>431050</v>
      </c>
    </row>
    <row r="269" spans="1:6" s="18" customFormat="1" ht="15.75">
      <c r="A269" s="20" t="s">
        <v>115</v>
      </c>
      <c r="B269" s="110" t="s">
        <v>38</v>
      </c>
      <c r="C269" s="110" t="s">
        <v>31</v>
      </c>
      <c r="D269" s="110" t="s">
        <v>543</v>
      </c>
      <c r="E269" s="207" t="s">
        <v>116</v>
      </c>
      <c r="F269" s="167">
        <v>431050</v>
      </c>
    </row>
    <row r="270" spans="1:6" s="18" customFormat="1" ht="15.75">
      <c r="A270" s="282" t="s">
        <v>391</v>
      </c>
      <c r="B270" s="191" t="s">
        <v>38</v>
      </c>
      <c r="C270" s="191" t="s">
        <v>31</v>
      </c>
      <c r="D270" s="191" t="s">
        <v>390</v>
      </c>
      <c r="E270" s="103"/>
      <c r="F270" s="171">
        <f>F271+F272</f>
        <v>8881852</v>
      </c>
    </row>
    <row r="271" spans="1:6" s="18" customFormat="1" ht="15.75">
      <c r="A271" s="20" t="s">
        <v>115</v>
      </c>
      <c r="B271" s="110" t="s">
        <v>38</v>
      </c>
      <c r="C271" s="110" t="s">
        <v>31</v>
      </c>
      <c r="D271" s="110" t="s">
        <v>390</v>
      </c>
      <c r="E271" s="207" t="s">
        <v>116</v>
      </c>
      <c r="F271" s="167">
        <v>8681852</v>
      </c>
    </row>
    <row r="272" spans="1:6" s="18" customFormat="1" ht="15.75">
      <c r="A272" s="20" t="s">
        <v>122</v>
      </c>
      <c r="B272" s="110" t="s">
        <v>38</v>
      </c>
      <c r="C272" s="110" t="s">
        <v>31</v>
      </c>
      <c r="D272" s="110" t="s">
        <v>390</v>
      </c>
      <c r="E272" s="207" t="s">
        <v>120</v>
      </c>
      <c r="F272" s="167">
        <v>200000</v>
      </c>
    </row>
    <row r="273" spans="1:6" s="18" customFormat="1" ht="27.75" customHeight="1">
      <c r="A273" s="370" t="s">
        <v>546</v>
      </c>
      <c r="B273" s="310" t="s">
        <v>38</v>
      </c>
      <c r="C273" s="310" t="s">
        <v>31</v>
      </c>
      <c r="D273" s="310" t="s">
        <v>545</v>
      </c>
      <c r="E273" s="103"/>
      <c r="F273" s="197">
        <f>F274</f>
        <v>6600</v>
      </c>
    </row>
    <row r="274" spans="1:6" s="18" customFormat="1" ht="15.75">
      <c r="A274" s="20" t="s">
        <v>115</v>
      </c>
      <c r="B274" s="110" t="s">
        <v>38</v>
      </c>
      <c r="C274" s="110" t="s">
        <v>31</v>
      </c>
      <c r="D274" s="110" t="s">
        <v>545</v>
      </c>
      <c r="E274" s="207" t="s">
        <v>116</v>
      </c>
      <c r="F274" s="167">
        <v>6600</v>
      </c>
    </row>
    <row r="275" spans="1:6" s="18" customFormat="1" ht="15.75">
      <c r="A275" s="305" t="s">
        <v>548</v>
      </c>
      <c r="B275" s="310" t="s">
        <v>38</v>
      </c>
      <c r="C275" s="310" t="s">
        <v>31</v>
      </c>
      <c r="D275" s="310" t="s">
        <v>547</v>
      </c>
      <c r="E275" s="103"/>
      <c r="F275" s="197">
        <f>F276</f>
        <v>27508</v>
      </c>
    </row>
    <row r="276" spans="1:6" s="18" customFormat="1" ht="15.75">
      <c r="A276" s="20" t="s">
        <v>115</v>
      </c>
      <c r="B276" s="110" t="s">
        <v>38</v>
      </c>
      <c r="C276" s="110" t="s">
        <v>31</v>
      </c>
      <c r="D276" s="110" t="s">
        <v>547</v>
      </c>
      <c r="E276" s="207" t="s">
        <v>116</v>
      </c>
      <c r="F276" s="167">
        <v>27508</v>
      </c>
    </row>
    <row r="277" spans="1:6" s="18" customFormat="1" ht="15.75">
      <c r="A277" s="305" t="s">
        <v>393</v>
      </c>
      <c r="B277" s="191" t="s">
        <v>38</v>
      </c>
      <c r="C277" s="191" t="s">
        <v>31</v>
      </c>
      <c r="D277" s="191" t="s">
        <v>392</v>
      </c>
      <c r="E277" s="103"/>
      <c r="F277" s="197">
        <f>F278</f>
        <v>4942470</v>
      </c>
    </row>
    <row r="278" spans="1:6" s="18" customFormat="1" ht="15.75">
      <c r="A278" s="20" t="s">
        <v>115</v>
      </c>
      <c r="B278" s="110" t="s">
        <v>38</v>
      </c>
      <c r="C278" s="110" t="s">
        <v>31</v>
      </c>
      <c r="D278" s="110" t="s">
        <v>392</v>
      </c>
      <c r="E278" s="207" t="s">
        <v>116</v>
      </c>
      <c r="F278" s="167">
        <v>4942470</v>
      </c>
    </row>
    <row r="279" spans="1:6" s="18" customFormat="1" ht="15.75">
      <c r="A279" s="203" t="s">
        <v>236</v>
      </c>
      <c r="B279" s="191" t="s">
        <v>38</v>
      </c>
      <c r="C279" s="191" t="s">
        <v>31</v>
      </c>
      <c r="D279" s="191" t="s">
        <v>394</v>
      </c>
      <c r="E279" s="103"/>
      <c r="F279" s="197">
        <f>F280</f>
        <v>359720</v>
      </c>
    </row>
    <row r="280" spans="1:6" s="18" customFormat="1" ht="15.75">
      <c r="A280" s="20" t="s">
        <v>115</v>
      </c>
      <c r="B280" s="110" t="s">
        <v>38</v>
      </c>
      <c r="C280" s="110" t="s">
        <v>31</v>
      </c>
      <c r="D280" s="110" t="s">
        <v>394</v>
      </c>
      <c r="E280" s="207" t="s">
        <v>116</v>
      </c>
      <c r="F280" s="167">
        <v>359720</v>
      </c>
    </row>
    <row r="281" spans="1:6" s="18" customFormat="1" ht="15.75">
      <c r="A281" s="285" t="s">
        <v>389</v>
      </c>
      <c r="B281" s="191" t="s">
        <v>38</v>
      </c>
      <c r="C281" s="191" t="s">
        <v>31</v>
      </c>
      <c r="D281" s="191" t="s">
        <v>396</v>
      </c>
      <c r="E281" s="103"/>
      <c r="F281" s="197">
        <f>F282</f>
        <v>30800</v>
      </c>
    </row>
    <row r="282" spans="1:6" s="18" customFormat="1" ht="15.75">
      <c r="A282" s="282" t="s">
        <v>397</v>
      </c>
      <c r="B282" s="191" t="s">
        <v>38</v>
      </c>
      <c r="C282" s="191" t="s">
        <v>31</v>
      </c>
      <c r="D282" s="191" t="s">
        <v>395</v>
      </c>
      <c r="E282" s="103"/>
      <c r="F282" s="197">
        <f>F283</f>
        <v>30800</v>
      </c>
    </row>
    <row r="283" spans="1:6" s="18" customFormat="1" ht="15.75">
      <c r="A283" s="20" t="s">
        <v>115</v>
      </c>
      <c r="B283" s="110" t="s">
        <v>38</v>
      </c>
      <c r="C283" s="110" t="s">
        <v>31</v>
      </c>
      <c r="D283" s="110" t="s">
        <v>395</v>
      </c>
      <c r="E283" s="207" t="s">
        <v>116</v>
      </c>
      <c r="F283" s="167">
        <v>30800</v>
      </c>
    </row>
    <row r="284" spans="1:6" ht="15.75">
      <c r="A284" s="30" t="s">
        <v>16</v>
      </c>
      <c r="B284" s="25" t="s">
        <v>42</v>
      </c>
      <c r="C284" s="25"/>
      <c r="D284" s="25"/>
      <c r="E284" s="51"/>
      <c r="F284" s="179">
        <f>F285+F290</f>
        <v>342582317</v>
      </c>
    </row>
    <row r="285" spans="1:6" ht="15.75">
      <c r="A285" s="35" t="s">
        <v>107</v>
      </c>
      <c r="B285" s="33" t="s">
        <v>42</v>
      </c>
      <c r="C285" s="33" t="s">
        <v>25</v>
      </c>
      <c r="D285" s="113"/>
      <c r="E285" s="114"/>
      <c r="F285" s="180">
        <f>F286</f>
        <v>816000</v>
      </c>
    </row>
    <row r="286" spans="1:6" ht="47.25">
      <c r="A286" s="284" t="s">
        <v>309</v>
      </c>
      <c r="B286" s="101" t="s">
        <v>42</v>
      </c>
      <c r="C286" s="101" t="s">
        <v>25</v>
      </c>
      <c r="D286" s="17" t="s">
        <v>310</v>
      </c>
      <c r="E286" s="102"/>
      <c r="F286" s="170">
        <f>F287</f>
        <v>816000</v>
      </c>
    </row>
    <row r="287" spans="1:6" ht="15.75">
      <c r="A287" s="294" t="s">
        <v>141</v>
      </c>
      <c r="B287" s="219" t="s">
        <v>42</v>
      </c>
      <c r="C287" s="219" t="s">
        <v>25</v>
      </c>
      <c r="D287" s="29" t="s">
        <v>311</v>
      </c>
      <c r="E287" s="103"/>
      <c r="F287" s="181">
        <f>F288</f>
        <v>816000</v>
      </c>
    </row>
    <row r="288" spans="1:6" ht="28.5">
      <c r="A288" s="283" t="s">
        <v>312</v>
      </c>
      <c r="B288" s="106" t="s">
        <v>42</v>
      </c>
      <c r="C288" s="106" t="s">
        <v>25</v>
      </c>
      <c r="D288" s="26" t="s">
        <v>313</v>
      </c>
      <c r="E288" s="103"/>
      <c r="F288" s="181">
        <f>F289</f>
        <v>816000</v>
      </c>
    </row>
    <row r="289" spans="1:6" ht="15.75">
      <c r="A289" s="20" t="s">
        <v>122</v>
      </c>
      <c r="B289" s="108" t="s">
        <v>42</v>
      </c>
      <c r="C289" s="108" t="s">
        <v>25</v>
      </c>
      <c r="D289" s="27" t="s">
        <v>313</v>
      </c>
      <c r="E289" s="104" t="s">
        <v>120</v>
      </c>
      <c r="F289" s="167">
        <v>816000</v>
      </c>
    </row>
    <row r="290" spans="1:6" s="18" customFormat="1" ht="15.75">
      <c r="A290" s="35" t="s">
        <v>84</v>
      </c>
      <c r="B290" s="33" t="s">
        <v>42</v>
      </c>
      <c r="C290" s="33" t="s">
        <v>26</v>
      </c>
      <c r="D290" s="33"/>
      <c r="E290" s="50"/>
      <c r="F290" s="169">
        <f>F291+F313</f>
        <v>341766317</v>
      </c>
    </row>
    <row r="291" spans="1:6" s="18" customFormat="1" ht="47.25">
      <c r="A291" s="284" t="s">
        <v>309</v>
      </c>
      <c r="B291" s="210" t="s">
        <v>42</v>
      </c>
      <c r="C291" s="210" t="s">
        <v>26</v>
      </c>
      <c r="D291" s="17" t="s">
        <v>310</v>
      </c>
      <c r="E291" s="102"/>
      <c r="F291" s="170">
        <f>F292+F295+F300</f>
        <v>6341435</v>
      </c>
    </row>
    <row r="292" spans="1:6" s="18" customFormat="1" ht="15.75">
      <c r="A292" s="285" t="s">
        <v>398</v>
      </c>
      <c r="B292" s="190" t="s">
        <v>42</v>
      </c>
      <c r="C292" s="190" t="s">
        <v>26</v>
      </c>
      <c r="D292" s="29" t="s">
        <v>399</v>
      </c>
      <c r="E292" s="112"/>
      <c r="F292" s="171">
        <f>F293</f>
        <v>170000</v>
      </c>
    </row>
    <row r="293" spans="1:6" s="18" customFormat="1" ht="15.75">
      <c r="A293" s="281" t="s">
        <v>400</v>
      </c>
      <c r="B293" s="191" t="s">
        <v>42</v>
      </c>
      <c r="C293" s="191" t="s">
        <v>26</v>
      </c>
      <c r="D293" s="26" t="s">
        <v>401</v>
      </c>
      <c r="E293" s="49"/>
      <c r="F293" s="177">
        <f>F294</f>
        <v>170000</v>
      </c>
    </row>
    <row r="294" spans="1:6" s="18" customFormat="1" ht="15.75">
      <c r="A294" s="20" t="s">
        <v>115</v>
      </c>
      <c r="B294" s="110" t="s">
        <v>42</v>
      </c>
      <c r="C294" s="110" t="s">
        <v>26</v>
      </c>
      <c r="D294" s="27" t="s">
        <v>401</v>
      </c>
      <c r="E294" s="207" t="s">
        <v>116</v>
      </c>
      <c r="F294" s="167">
        <v>170000</v>
      </c>
    </row>
    <row r="295" spans="1:6" s="18" customFormat="1" ht="15.75">
      <c r="A295" s="293" t="s">
        <v>142</v>
      </c>
      <c r="B295" s="205" t="s">
        <v>42</v>
      </c>
      <c r="C295" s="205" t="s">
        <v>26</v>
      </c>
      <c r="D295" s="29" t="s">
        <v>403</v>
      </c>
      <c r="E295" s="247"/>
      <c r="F295" s="171">
        <f>F296+F298</f>
        <v>700000</v>
      </c>
    </row>
    <row r="296" spans="1:6" s="18" customFormat="1" ht="15.75">
      <c r="A296" s="283" t="s">
        <v>404</v>
      </c>
      <c r="B296" s="191" t="s">
        <v>42</v>
      </c>
      <c r="C296" s="191" t="s">
        <v>26</v>
      </c>
      <c r="D296" s="26" t="s">
        <v>402</v>
      </c>
      <c r="E296" s="247"/>
      <c r="F296" s="177">
        <f>F297</f>
        <v>100000</v>
      </c>
    </row>
    <row r="297" spans="1:6" s="18" customFormat="1" ht="15.75">
      <c r="A297" s="20" t="s">
        <v>115</v>
      </c>
      <c r="B297" s="110" t="s">
        <v>42</v>
      </c>
      <c r="C297" s="110" t="s">
        <v>26</v>
      </c>
      <c r="D297" s="27" t="s">
        <v>402</v>
      </c>
      <c r="E297" s="207" t="s">
        <v>116</v>
      </c>
      <c r="F297" s="167">
        <v>100000</v>
      </c>
    </row>
    <row r="298" spans="1:6" s="18" customFormat="1" ht="15.75">
      <c r="A298" s="281" t="s">
        <v>236</v>
      </c>
      <c r="B298" s="191" t="s">
        <v>42</v>
      </c>
      <c r="C298" s="191" t="s">
        <v>26</v>
      </c>
      <c r="D298" s="26" t="s">
        <v>405</v>
      </c>
      <c r="E298" s="207"/>
      <c r="F298" s="197">
        <f>F299</f>
        <v>600000</v>
      </c>
    </row>
    <row r="299" spans="1:6" s="18" customFormat="1" ht="17.25" customHeight="1">
      <c r="A299" s="47" t="s">
        <v>121</v>
      </c>
      <c r="B299" s="110" t="s">
        <v>42</v>
      </c>
      <c r="C299" s="110" t="s">
        <v>26</v>
      </c>
      <c r="D299" s="27" t="s">
        <v>405</v>
      </c>
      <c r="E299" s="138" t="s">
        <v>119</v>
      </c>
      <c r="F299" s="168">
        <v>600000</v>
      </c>
    </row>
    <row r="300" spans="1:6" s="18" customFormat="1" ht="15.75">
      <c r="A300" s="285" t="s">
        <v>406</v>
      </c>
      <c r="B300" s="205" t="s">
        <v>42</v>
      </c>
      <c r="C300" s="205" t="s">
        <v>26</v>
      </c>
      <c r="D300" s="29" t="s">
        <v>407</v>
      </c>
      <c r="E300" s="247"/>
      <c r="F300" s="171">
        <f>F301+F303+F306+F309</f>
        <v>5471435</v>
      </c>
    </row>
    <row r="301" spans="1:6" s="18" customFormat="1" ht="15.75" hidden="1" outlineLevel="1">
      <c r="A301" s="281" t="s">
        <v>408</v>
      </c>
      <c r="B301" s="191" t="s">
        <v>42</v>
      </c>
      <c r="C301" s="191" t="s">
        <v>26</v>
      </c>
      <c r="D301" s="26" t="s">
        <v>409</v>
      </c>
      <c r="E301" s="247"/>
      <c r="F301" s="177">
        <f>F302</f>
        <v>0</v>
      </c>
    </row>
    <row r="302" spans="1:6" s="18" customFormat="1" ht="15.75" hidden="1" outlineLevel="1">
      <c r="A302" s="20" t="s">
        <v>115</v>
      </c>
      <c r="B302" s="110" t="s">
        <v>42</v>
      </c>
      <c r="C302" s="110" t="s">
        <v>26</v>
      </c>
      <c r="D302" s="27" t="s">
        <v>409</v>
      </c>
      <c r="E302" s="207" t="s">
        <v>116</v>
      </c>
      <c r="F302" s="167">
        <v>0</v>
      </c>
    </row>
    <row r="303" spans="1:6" s="18" customFormat="1" ht="15.75" collapsed="1">
      <c r="A303" s="283" t="s">
        <v>411</v>
      </c>
      <c r="B303" s="191" t="s">
        <v>42</v>
      </c>
      <c r="C303" s="191" t="s">
        <v>26</v>
      </c>
      <c r="D303" s="26" t="s">
        <v>410</v>
      </c>
      <c r="E303" s="207"/>
      <c r="F303" s="197">
        <f>F304+F305</f>
        <v>4385635</v>
      </c>
    </row>
    <row r="304" spans="1:6" s="18" customFormat="1" ht="15.75">
      <c r="A304" s="20" t="s">
        <v>115</v>
      </c>
      <c r="B304" s="110" t="s">
        <v>42</v>
      </c>
      <c r="C304" s="110" t="s">
        <v>26</v>
      </c>
      <c r="D304" s="27" t="s">
        <v>410</v>
      </c>
      <c r="E304" s="207" t="s">
        <v>116</v>
      </c>
      <c r="F304" s="167">
        <v>168635</v>
      </c>
    </row>
    <row r="305" spans="1:6" s="18" customFormat="1" ht="15.75">
      <c r="A305" s="20" t="s">
        <v>122</v>
      </c>
      <c r="B305" s="110" t="s">
        <v>42</v>
      </c>
      <c r="C305" s="110" t="s">
        <v>26</v>
      </c>
      <c r="D305" s="27" t="s">
        <v>410</v>
      </c>
      <c r="E305" s="207" t="s">
        <v>120</v>
      </c>
      <c r="F305" s="167">
        <v>4217000</v>
      </c>
    </row>
    <row r="306" spans="1:6" s="18" customFormat="1" ht="15.75">
      <c r="A306" s="282" t="s">
        <v>412</v>
      </c>
      <c r="B306" s="191" t="s">
        <v>42</v>
      </c>
      <c r="C306" s="191" t="s">
        <v>26</v>
      </c>
      <c r="D306" s="26" t="s">
        <v>413</v>
      </c>
      <c r="E306" s="207"/>
      <c r="F306" s="177">
        <f>F307+F308</f>
        <v>1036000</v>
      </c>
    </row>
    <row r="307" spans="1:6" s="18" customFormat="1" ht="15.75">
      <c r="A307" s="20" t="s">
        <v>115</v>
      </c>
      <c r="B307" s="110" t="s">
        <v>42</v>
      </c>
      <c r="C307" s="110" t="s">
        <v>26</v>
      </c>
      <c r="D307" s="27" t="s">
        <v>413</v>
      </c>
      <c r="E307" s="207" t="s">
        <v>116</v>
      </c>
      <c r="F307" s="167">
        <v>20314</v>
      </c>
    </row>
    <row r="308" spans="1:6" s="18" customFormat="1" ht="15.75">
      <c r="A308" s="20" t="s">
        <v>122</v>
      </c>
      <c r="B308" s="110" t="s">
        <v>42</v>
      </c>
      <c r="C308" s="110" t="s">
        <v>26</v>
      </c>
      <c r="D308" s="27" t="s">
        <v>413</v>
      </c>
      <c r="E308" s="207" t="s">
        <v>120</v>
      </c>
      <c r="F308" s="167">
        <v>1015686</v>
      </c>
    </row>
    <row r="309" spans="1:6" s="18" customFormat="1" ht="15.75">
      <c r="A309" s="281" t="s">
        <v>236</v>
      </c>
      <c r="B309" s="191" t="s">
        <v>42</v>
      </c>
      <c r="C309" s="191" t="s">
        <v>26</v>
      </c>
      <c r="D309" s="26" t="s">
        <v>414</v>
      </c>
      <c r="E309" s="207"/>
      <c r="F309" s="197">
        <f>F310</f>
        <v>49800</v>
      </c>
    </row>
    <row r="310" spans="1:6" s="18" customFormat="1" ht="15.75">
      <c r="A310" s="20" t="s">
        <v>115</v>
      </c>
      <c r="B310" s="110" t="s">
        <v>42</v>
      </c>
      <c r="C310" s="110" t="s">
        <v>26</v>
      </c>
      <c r="D310" s="27" t="s">
        <v>414</v>
      </c>
      <c r="E310" s="207" t="s">
        <v>116</v>
      </c>
      <c r="F310" s="167">
        <v>49800</v>
      </c>
    </row>
    <row r="311" spans="1:6" s="18" customFormat="1" ht="28.5" hidden="1" outlineLevel="1">
      <c r="A311" s="281" t="s">
        <v>487</v>
      </c>
      <c r="B311" s="310" t="s">
        <v>42</v>
      </c>
      <c r="C311" s="310" t="s">
        <v>26</v>
      </c>
      <c r="D311" s="310" t="s">
        <v>505</v>
      </c>
      <c r="E311" s="138"/>
      <c r="F311" s="167"/>
    </row>
    <row r="312" spans="1:6" s="18" customFormat="1" ht="15.75" hidden="1" outlineLevel="1">
      <c r="A312" s="20" t="s">
        <v>122</v>
      </c>
      <c r="B312" s="110" t="s">
        <v>42</v>
      </c>
      <c r="C312" s="110" t="s">
        <v>26</v>
      </c>
      <c r="D312" s="110" t="s">
        <v>505</v>
      </c>
      <c r="E312" s="207" t="s">
        <v>120</v>
      </c>
      <c r="F312" s="167"/>
    </row>
    <row r="313" spans="1:6" s="18" customFormat="1" ht="15.75" collapsed="1">
      <c r="A313" s="288" t="s">
        <v>238</v>
      </c>
      <c r="B313" s="210" t="s">
        <v>42</v>
      </c>
      <c r="C313" s="210" t="s">
        <v>26</v>
      </c>
      <c r="D313" s="210" t="s">
        <v>243</v>
      </c>
      <c r="E313" s="212"/>
      <c r="F313" s="187">
        <f>F315+F317+F324+F320</f>
        <v>335424882</v>
      </c>
    </row>
    <row r="314" spans="1:6" s="18" customFormat="1" ht="15.75">
      <c r="A314" s="295" t="s">
        <v>239</v>
      </c>
      <c r="B314" s="190" t="s">
        <v>42</v>
      </c>
      <c r="C314" s="190" t="s">
        <v>26</v>
      </c>
      <c r="D314" s="190" t="s">
        <v>242</v>
      </c>
      <c r="E314" s="52"/>
      <c r="F314" s="181">
        <f>F315+F317+F320+F324</f>
        <v>335424882</v>
      </c>
    </row>
    <row r="315" spans="1:6" s="18" customFormat="1" ht="15.75">
      <c r="A315" s="282" t="s">
        <v>143</v>
      </c>
      <c r="B315" s="191" t="s">
        <v>42</v>
      </c>
      <c r="C315" s="191" t="s">
        <v>26</v>
      </c>
      <c r="D315" s="191" t="s">
        <v>415</v>
      </c>
      <c r="E315" s="49"/>
      <c r="F315" s="177">
        <f>F316</f>
        <v>1403700</v>
      </c>
    </row>
    <row r="316" spans="1:6" s="18" customFormat="1" ht="15.75">
      <c r="A316" s="107" t="s">
        <v>125</v>
      </c>
      <c r="B316" s="110" t="s">
        <v>42</v>
      </c>
      <c r="C316" s="110" t="s">
        <v>26</v>
      </c>
      <c r="D316" s="110" t="s">
        <v>415</v>
      </c>
      <c r="E316" s="49" t="s">
        <v>4</v>
      </c>
      <c r="F316" s="167">
        <v>1403700</v>
      </c>
    </row>
    <row r="317" spans="1:6" s="18" customFormat="1" ht="15.75">
      <c r="A317" s="281" t="s">
        <v>144</v>
      </c>
      <c r="B317" s="191" t="s">
        <v>42</v>
      </c>
      <c r="C317" s="191" t="s">
        <v>26</v>
      </c>
      <c r="D317" s="191" t="s">
        <v>416</v>
      </c>
      <c r="E317" s="49"/>
      <c r="F317" s="177">
        <f>F318+F319</f>
        <v>4129472</v>
      </c>
    </row>
    <row r="318" spans="1:6" s="18" customFormat="1" ht="15.75">
      <c r="A318" s="107" t="s">
        <v>122</v>
      </c>
      <c r="B318" s="110" t="s">
        <v>42</v>
      </c>
      <c r="C318" s="110" t="s">
        <v>26</v>
      </c>
      <c r="D318" s="110" t="s">
        <v>416</v>
      </c>
      <c r="E318" s="49" t="s">
        <v>120</v>
      </c>
      <c r="F318" s="167">
        <v>552800</v>
      </c>
    </row>
    <row r="319" spans="1:6" s="18" customFormat="1" ht="15.75">
      <c r="A319" s="107" t="s">
        <v>124</v>
      </c>
      <c r="B319" s="110" t="s">
        <v>42</v>
      </c>
      <c r="C319" s="110" t="s">
        <v>26</v>
      </c>
      <c r="D319" s="110" t="s">
        <v>416</v>
      </c>
      <c r="E319" s="49" t="s">
        <v>123</v>
      </c>
      <c r="F319" s="167">
        <v>3576672</v>
      </c>
    </row>
    <row r="320" spans="1:6" s="18" customFormat="1" ht="15.75">
      <c r="A320" s="141" t="s">
        <v>170</v>
      </c>
      <c r="B320" s="191" t="s">
        <v>42</v>
      </c>
      <c r="C320" s="191" t="s">
        <v>26</v>
      </c>
      <c r="D320" s="191" t="s">
        <v>417</v>
      </c>
      <c r="E320" s="49"/>
      <c r="F320" s="177">
        <f>F321+F322+F323</f>
        <v>311656410</v>
      </c>
    </row>
    <row r="321" spans="1:6" s="18" customFormat="1" ht="15.75">
      <c r="A321" s="107" t="s">
        <v>115</v>
      </c>
      <c r="B321" s="110" t="s">
        <v>42</v>
      </c>
      <c r="C321" s="110" t="s">
        <v>26</v>
      </c>
      <c r="D321" s="110" t="s">
        <v>417</v>
      </c>
      <c r="E321" s="49" t="s">
        <v>116</v>
      </c>
      <c r="F321" s="167">
        <v>532000</v>
      </c>
    </row>
    <row r="322" spans="1:6" s="18" customFormat="1" ht="15.75" hidden="1" outlineLevel="1">
      <c r="A322" s="107" t="s">
        <v>122</v>
      </c>
      <c r="B322" s="110" t="s">
        <v>42</v>
      </c>
      <c r="C322" s="110" t="s">
        <v>26</v>
      </c>
      <c r="D322" s="110" t="s">
        <v>417</v>
      </c>
      <c r="E322" s="49" t="s">
        <v>120</v>
      </c>
      <c r="F322" s="167">
        <v>0</v>
      </c>
    </row>
    <row r="323" spans="1:6" ht="15.75" collapsed="1">
      <c r="A323" s="20" t="s">
        <v>518</v>
      </c>
      <c r="B323" s="110" t="s">
        <v>42</v>
      </c>
      <c r="C323" s="110" t="s">
        <v>26</v>
      </c>
      <c r="D323" s="110" t="s">
        <v>417</v>
      </c>
      <c r="E323" s="49" t="s">
        <v>123</v>
      </c>
      <c r="F323" s="167">
        <v>311124410</v>
      </c>
    </row>
    <row r="324" spans="1:6" s="18" customFormat="1" ht="28.5">
      <c r="A324" s="290" t="s">
        <v>244</v>
      </c>
      <c r="B324" s="191" t="s">
        <v>42</v>
      </c>
      <c r="C324" s="191" t="s">
        <v>26</v>
      </c>
      <c r="D324" s="191" t="s">
        <v>245</v>
      </c>
      <c r="E324" s="49"/>
      <c r="F324" s="177">
        <f>F325+F327+F326</f>
        <v>18235300</v>
      </c>
    </row>
    <row r="325" spans="1:6" s="18" customFormat="1" ht="15.75">
      <c r="A325" s="107" t="s">
        <v>115</v>
      </c>
      <c r="B325" s="110" t="s">
        <v>42</v>
      </c>
      <c r="C325" s="110" t="s">
        <v>26</v>
      </c>
      <c r="D325" s="199" t="s">
        <v>245</v>
      </c>
      <c r="E325" s="49" t="s">
        <v>116</v>
      </c>
      <c r="F325" s="167">
        <v>5662606</v>
      </c>
    </row>
    <row r="326" spans="1:6" s="18" customFormat="1" ht="15.75">
      <c r="A326" s="20" t="s">
        <v>518</v>
      </c>
      <c r="B326" s="110" t="s">
        <v>42</v>
      </c>
      <c r="C326" s="110" t="s">
        <v>26</v>
      </c>
      <c r="D326" s="311" t="s">
        <v>245</v>
      </c>
      <c r="E326" s="49" t="s">
        <v>123</v>
      </c>
      <c r="F326" s="167">
        <v>12572694</v>
      </c>
    </row>
    <row r="327" spans="1:6" s="18" customFormat="1" ht="15.75" hidden="1" outlineLevel="1">
      <c r="A327" s="20" t="s">
        <v>117</v>
      </c>
      <c r="B327" s="110" t="s">
        <v>42</v>
      </c>
      <c r="C327" s="110" t="s">
        <v>26</v>
      </c>
      <c r="D327" s="199" t="s">
        <v>245</v>
      </c>
      <c r="E327" s="49" t="s">
        <v>118</v>
      </c>
      <c r="F327" s="167">
        <v>0</v>
      </c>
    </row>
    <row r="328" spans="1:6" s="18" customFormat="1" ht="15.75" collapsed="1">
      <c r="A328" s="30" t="s">
        <v>110</v>
      </c>
      <c r="B328" s="25" t="s">
        <v>43</v>
      </c>
      <c r="C328" s="25"/>
      <c r="D328" s="25"/>
      <c r="E328" s="51"/>
      <c r="F328" s="179">
        <f>F329</f>
        <v>27662971</v>
      </c>
    </row>
    <row r="329" spans="1:6" s="18" customFormat="1" ht="15.75">
      <c r="A329" s="62" t="s">
        <v>111</v>
      </c>
      <c r="B329" s="33" t="s">
        <v>43</v>
      </c>
      <c r="C329" s="33" t="s">
        <v>39</v>
      </c>
      <c r="D329" s="33"/>
      <c r="E329" s="50"/>
      <c r="F329" s="169">
        <f>F330</f>
        <v>27662971</v>
      </c>
    </row>
    <row r="330" spans="1:6" s="18" customFormat="1" ht="47.25">
      <c r="A330" s="302" t="s">
        <v>314</v>
      </c>
      <c r="B330" s="210" t="s">
        <v>43</v>
      </c>
      <c r="C330" s="210" t="s">
        <v>39</v>
      </c>
      <c r="D330" s="210" t="s">
        <v>304</v>
      </c>
      <c r="E330" s="102"/>
      <c r="F330" s="170">
        <f>F331</f>
        <v>27662971</v>
      </c>
    </row>
    <row r="331" spans="1:6" s="18" customFormat="1" ht="15.75">
      <c r="A331" s="285" t="s">
        <v>418</v>
      </c>
      <c r="B331" s="190" t="s">
        <v>43</v>
      </c>
      <c r="C331" s="190" t="s">
        <v>39</v>
      </c>
      <c r="D331" s="190" t="s">
        <v>419</v>
      </c>
      <c r="E331" s="142"/>
      <c r="F331" s="181">
        <f>F332+F335+F337+F342+F339+F344</f>
        <v>27662971</v>
      </c>
    </row>
    <row r="332" spans="1:6" s="18" customFormat="1" ht="15.75">
      <c r="A332" s="281" t="s">
        <v>420</v>
      </c>
      <c r="B332" s="191" t="s">
        <v>43</v>
      </c>
      <c r="C332" s="191" t="s">
        <v>39</v>
      </c>
      <c r="D332" s="191" t="s">
        <v>421</v>
      </c>
      <c r="E332" s="139"/>
      <c r="F332" s="177">
        <f>F333+F334</f>
        <v>4406945</v>
      </c>
    </row>
    <row r="333" spans="1:6" s="18" customFormat="1" ht="15.75">
      <c r="A333" s="20" t="s">
        <v>115</v>
      </c>
      <c r="B333" s="108" t="s">
        <v>43</v>
      </c>
      <c r="C333" s="108" t="s">
        <v>39</v>
      </c>
      <c r="D333" s="110" t="s">
        <v>421</v>
      </c>
      <c r="E333" s="207" t="s">
        <v>116</v>
      </c>
      <c r="F333" s="167">
        <v>4206945</v>
      </c>
    </row>
    <row r="334" spans="1:6" s="18" customFormat="1" ht="15.75">
      <c r="A334" s="107" t="s">
        <v>122</v>
      </c>
      <c r="B334" s="108" t="s">
        <v>43</v>
      </c>
      <c r="C334" s="108" t="s">
        <v>39</v>
      </c>
      <c r="D334" s="110" t="s">
        <v>421</v>
      </c>
      <c r="E334" s="207" t="s">
        <v>120</v>
      </c>
      <c r="F334" s="167">
        <v>200000</v>
      </c>
    </row>
    <row r="335" spans="1:6" s="18" customFormat="1" ht="18.75" customHeight="1">
      <c r="A335" s="281" t="s">
        <v>422</v>
      </c>
      <c r="B335" s="205" t="s">
        <v>43</v>
      </c>
      <c r="C335" s="205" t="s">
        <v>39</v>
      </c>
      <c r="D335" s="310" t="s">
        <v>423</v>
      </c>
      <c r="E335" s="207"/>
      <c r="F335" s="326">
        <f>F336</f>
        <v>1007000</v>
      </c>
    </row>
    <row r="336" spans="1:6" s="18" customFormat="1" ht="15.75">
      <c r="A336" s="107" t="s">
        <v>115</v>
      </c>
      <c r="B336" s="110" t="s">
        <v>43</v>
      </c>
      <c r="C336" s="110" t="s">
        <v>39</v>
      </c>
      <c r="D336" s="110" t="s">
        <v>423</v>
      </c>
      <c r="E336" s="207" t="s">
        <v>116</v>
      </c>
      <c r="F336" s="167">
        <v>1007000</v>
      </c>
    </row>
    <row r="337" spans="1:6" s="18" customFormat="1" ht="15.75">
      <c r="A337" s="281" t="s">
        <v>424</v>
      </c>
      <c r="B337" s="205" t="s">
        <v>43</v>
      </c>
      <c r="C337" s="205" t="s">
        <v>39</v>
      </c>
      <c r="D337" s="310" t="s">
        <v>425</v>
      </c>
      <c r="E337" s="207"/>
      <c r="F337" s="326">
        <f>F338</f>
        <v>1661000</v>
      </c>
    </row>
    <row r="338" spans="1:6" s="18" customFormat="1" ht="15.75">
      <c r="A338" s="107" t="s">
        <v>115</v>
      </c>
      <c r="B338" s="110" t="s">
        <v>43</v>
      </c>
      <c r="C338" s="110" t="s">
        <v>39</v>
      </c>
      <c r="D338" s="110" t="s">
        <v>425</v>
      </c>
      <c r="E338" s="207" t="s">
        <v>116</v>
      </c>
      <c r="F338" s="167">
        <v>1661000</v>
      </c>
    </row>
    <row r="339" spans="1:6" s="18" customFormat="1" ht="15.75">
      <c r="A339" s="281" t="s">
        <v>482</v>
      </c>
      <c r="B339" s="205" t="s">
        <v>43</v>
      </c>
      <c r="C339" s="205" t="s">
        <v>39</v>
      </c>
      <c r="D339" s="310" t="s">
        <v>481</v>
      </c>
      <c r="E339" s="207"/>
      <c r="F339" s="326">
        <f>F340+F341</f>
        <v>10588026</v>
      </c>
    </row>
    <row r="340" spans="1:6" s="18" customFormat="1" ht="15.75">
      <c r="A340" s="107" t="s">
        <v>115</v>
      </c>
      <c r="B340" s="110" t="s">
        <v>43</v>
      </c>
      <c r="C340" s="110" t="s">
        <v>39</v>
      </c>
      <c r="D340" s="110" t="s">
        <v>481</v>
      </c>
      <c r="E340" s="207" t="s">
        <v>116</v>
      </c>
      <c r="F340" s="167">
        <v>0</v>
      </c>
    </row>
    <row r="341" spans="1:6" s="18" customFormat="1" ht="15.75">
      <c r="A341" s="20" t="s">
        <v>518</v>
      </c>
      <c r="B341" s="110" t="s">
        <v>43</v>
      </c>
      <c r="C341" s="110" t="s">
        <v>39</v>
      </c>
      <c r="D341" s="110" t="s">
        <v>481</v>
      </c>
      <c r="E341" s="49" t="s">
        <v>123</v>
      </c>
      <c r="F341" s="167">
        <v>10588026</v>
      </c>
    </row>
    <row r="342" spans="1:6" s="18" customFormat="1" ht="15.75" hidden="1" outlineLevel="1">
      <c r="A342" s="281" t="s">
        <v>344</v>
      </c>
      <c r="B342" s="205" t="s">
        <v>43</v>
      </c>
      <c r="C342" s="205" t="s">
        <v>39</v>
      </c>
      <c r="D342" s="310" t="s">
        <v>426</v>
      </c>
      <c r="E342" s="207"/>
      <c r="F342" s="326">
        <f>F343</f>
        <v>0</v>
      </c>
    </row>
    <row r="343" spans="1:6" s="18" customFormat="1" ht="15.75" hidden="1" outlineLevel="1">
      <c r="A343" s="107" t="s">
        <v>115</v>
      </c>
      <c r="B343" s="110" t="s">
        <v>43</v>
      </c>
      <c r="C343" s="110" t="s">
        <v>39</v>
      </c>
      <c r="D343" s="110" t="s">
        <v>426</v>
      </c>
      <c r="E343" s="207" t="s">
        <v>116</v>
      </c>
      <c r="F343" s="167">
        <v>0</v>
      </c>
    </row>
    <row r="344" spans="1:6" s="18" customFormat="1" ht="28.5" collapsed="1">
      <c r="A344" s="281" t="s">
        <v>487</v>
      </c>
      <c r="B344" s="205" t="s">
        <v>43</v>
      </c>
      <c r="C344" s="205" t="s">
        <v>39</v>
      </c>
      <c r="D344" s="310" t="s">
        <v>486</v>
      </c>
      <c r="E344" s="207"/>
      <c r="F344" s="326">
        <f>F345+F346</f>
        <v>10000000</v>
      </c>
    </row>
    <row r="345" spans="1:6" s="18" customFormat="1" ht="15.75" hidden="1" outlineLevel="1">
      <c r="A345" s="107" t="s">
        <v>115</v>
      </c>
      <c r="B345" s="110" t="s">
        <v>43</v>
      </c>
      <c r="C345" s="110" t="s">
        <v>39</v>
      </c>
      <c r="D345" s="110" t="s">
        <v>486</v>
      </c>
      <c r="E345" s="207" t="s">
        <v>116</v>
      </c>
      <c r="F345" s="167">
        <v>0</v>
      </c>
    </row>
    <row r="346" spans="1:6" s="18" customFormat="1" ht="15.75" collapsed="1">
      <c r="A346" s="20" t="s">
        <v>518</v>
      </c>
      <c r="B346" s="110" t="s">
        <v>43</v>
      </c>
      <c r="C346" s="110" t="s">
        <v>39</v>
      </c>
      <c r="D346" s="110" t="s">
        <v>486</v>
      </c>
      <c r="E346" s="49" t="s">
        <v>123</v>
      </c>
      <c r="F346" s="167">
        <v>10000000</v>
      </c>
    </row>
    <row r="347" spans="1:6" s="18" customFormat="1" ht="15.75">
      <c r="A347" s="24" t="s">
        <v>112</v>
      </c>
      <c r="B347" s="25" t="s">
        <v>35</v>
      </c>
      <c r="C347" s="25"/>
      <c r="D347" s="25"/>
      <c r="E347" s="51"/>
      <c r="F347" s="179">
        <f>F348</f>
        <v>5474726</v>
      </c>
    </row>
    <row r="348" spans="1:6" s="18" customFormat="1" ht="15.75">
      <c r="A348" s="60" t="s">
        <v>113</v>
      </c>
      <c r="B348" s="33" t="s">
        <v>35</v>
      </c>
      <c r="C348" s="33" t="s">
        <v>31</v>
      </c>
      <c r="D348" s="61"/>
      <c r="E348" s="61"/>
      <c r="F348" s="169">
        <f>F349</f>
        <v>5474726</v>
      </c>
    </row>
    <row r="349" spans="1:6" s="18" customFormat="1" ht="15.75">
      <c r="A349" s="371" t="s">
        <v>549</v>
      </c>
      <c r="B349" s="220" t="s">
        <v>35</v>
      </c>
      <c r="C349" s="220" t="s">
        <v>31</v>
      </c>
      <c r="D349" s="211" t="s">
        <v>552</v>
      </c>
      <c r="E349" s="109"/>
      <c r="F349" s="170">
        <f>F350+F353</f>
        <v>5474726</v>
      </c>
    </row>
    <row r="350" spans="1:6" s="18" customFormat="1" ht="15.75">
      <c r="A350" s="372" t="s">
        <v>550</v>
      </c>
      <c r="B350" s="221" t="s">
        <v>35</v>
      </c>
      <c r="C350" s="221" t="s">
        <v>31</v>
      </c>
      <c r="D350" s="205" t="s">
        <v>553</v>
      </c>
      <c r="E350" s="222"/>
      <c r="F350" s="181">
        <f>F351</f>
        <v>1611758</v>
      </c>
    </row>
    <row r="351" spans="1:6" s="18" customFormat="1" ht="15.75">
      <c r="A351" s="373" t="s">
        <v>551</v>
      </c>
      <c r="B351" s="310" t="s">
        <v>35</v>
      </c>
      <c r="C351" s="310" t="s">
        <v>31</v>
      </c>
      <c r="D351" s="310" t="s">
        <v>554</v>
      </c>
      <c r="E351" s="248"/>
      <c r="F351" s="175">
        <f>F352</f>
        <v>1611758</v>
      </c>
    </row>
    <row r="352" spans="1:6" s="18" customFormat="1" ht="15.75">
      <c r="A352" s="107" t="s">
        <v>115</v>
      </c>
      <c r="B352" s="311" t="s">
        <v>35</v>
      </c>
      <c r="C352" s="311" t="s">
        <v>31</v>
      </c>
      <c r="D352" s="311" t="s">
        <v>554</v>
      </c>
      <c r="E352" s="104" t="s">
        <v>116</v>
      </c>
      <c r="F352" s="174">
        <v>1611758</v>
      </c>
    </row>
    <row r="353" spans="1:6" s="18" customFormat="1" ht="15.75">
      <c r="A353" s="374" t="s">
        <v>555</v>
      </c>
      <c r="B353" s="221" t="s">
        <v>35</v>
      </c>
      <c r="C353" s="221" t="s">
        <v>31</v>
      </c>
      <c r="D353" s="205" t="s">
        <v>556</v>
      </c>
      <c r="E353" s="248"/>
      <c r="F353" s="177">
        <f>F354</f>
        <v>3862968</v>
      </c>
    </row>
    <row r="354" spans="1:6" s="18" customFormat="1" ht="15.75">
      <c r="A354" s="373" t="s">
        <v>344</v>
      </c>
      <c r="B354" s="310" t="s">
        <v>35</v>
      </c>
      <c r="C354" s="310" t="s">
        <v>31</v>
      </c>
      <c r="D354" s="310" t="s">
        <v>557</v>
      </c>
      <c r="E354" s="104"/>
      <c r="F354" s="167">
        <f>F355</f>
        <v>3862968</v>
      </c>
    </row>
    <row r="355" spans="1:6" s="18" customFormat="1" ht="15.75">
      <c r="A355" s="107" t="s">
        <v>115</v>
      </c>
      <c r="B355" s="311" t="s">
        <v>35</v>
      </c>
      <c r="C355" s="311" t="s">
        <v>31</v>
      </c>
      <c r="D355" s="311" t="s">
        <v>557</v>
      </c>
      <c r="E355" s="104" t="s">
        <v>116</v>
      </c>
      <c r="F355" s="167">
        <v>3862968</v>
      </c>
    </row>
    <row r="356" spans="1:6" ht="32.25" customHeight="1">
      <c r="A356" s="30" t="s">
        <v>177</v>
      </c>
      <c r="B356" s="25" t="s">
        <v>36</v>
      </c>
      <c r="C356" s="25"/>
      <c r="D356" s="25"/>
      <c r="E356" s="51"/>
      <c r="F356" s="179">
        <f>F357</f>
        <v>20879839</v>
      </c>
    </row>
    <row r="357" spans="1:6" s="18" customFormat="1" ht="15.75">
      <c r="A357" s="34" t="s">
        <v>178</v>
      </c>
      <c r="B357" s="33" t="s">
        <v>36</v>
      </c>
      <c r="C357" s="33" t="s">
        <v>26</v>
      </c>
      <c r="D357" s="33"/>
      <c r="E357" s="50"/>
      <c r="F357" s="169">
        <f>F358</f>
        <v>20879839</v>
      </c>
    </row>
    <row r="358" spans="1:6" s="18" customFormat="1" ht="15.75">
      <c r="A358" s="299" t="s">
        <v>132</v>
      </c>
      <c r="B358" s="210" t="s">
        <v>36</v>
      </c>
      <c r="C358" s="210" t="s">
        <v>26</v>
      </c>
      <c r="D358" s="211" t="s">
        <v>254</v>
      </c>
      <c r="E358" s="102"/>
      <c r="F358" s="170">
        <f>F359</f>
        <v>20879839</v>
      </c>
    </row>
    <row r="359" spans="1:6" s="18" customFormat="1" ht="15.75">
      <c r="A359" s="300" t="s">
        <v>125</v>
      </c>
      <c r="B359" s="205" t="s">
        <v>36</v>
      </c>
      <c r="C359" s="205" t="s">
        <v>26</v>
      </c>
      <c r="D359" s="205" t="s">
        <v>261</v>
      </c>
      <c r="E359" s="103"/>
      <c r="F359" s="181">
        <f>F360+F362</f>
        <v>20879839</v>
      </c>
    </row>
    <row r="360" spans="1:6" s="18" customFormat="1" ht="18.75" customHeight="1">
      <c r="A360" s="290" t="s">
        <v>262</v>
      </c>
      <c r="B360" s="191" t="s">
        <v>36</v>
      </c>
      <c r="C360" s="191" t="s">
        <v>26</v>
      </c>
      <c r="D360" s="191" t="s">
        <v>263</v>
      </c>
      <c r="E360" s="139"/>
      <c r="F360" s="177">
        <f>F361</f>
        <v>20636494</v>
      </c>
    </row>
    <row r="361" spans="1:6" ht="15.75">
      <c r="A361" s="107" t="s">
        <v>125</v>
      </c>
      <c r="B361" s="27" t="s">
        <v>36</v>
      </c>
      <c r="C361" s="27" t="s">
        <v>26</v>
      </c>
      <c r="D361" s="199" t="s">
        <v>263</v>
      </c>
      <c r="E361" s="207" t="s">
        <v>4</v>
      </c>
      <c r="F361" s="167">
        <v>20636494</v>
      </c>
    </row>
    <row r="362" spans="1:6" ht="44.25" customHeight="1">
      <c r="A362" s="291" t="s">
        <v>264</v>
      </c>
      <c r="B362" s="191" t="s">
        <v>36</v>
      </c>
      <c r="C362" s="191" t="s">
        <v>26</v>
      </c>
      <c r="D362" s="191" t="s">
        <v>265</v>
      </c>
      <c r="E362" s="139"/>
      <c r="F362" s="177">
        <f>F363</f>
        <v>243345</v>
      </c>
    </row>
    <row r="363" spans="1:6" ht="15.75">
      <c r="A363" s="107" t="s">
        <v>125</v>
      </c>
      <c r="B363" s="27" t="s">
        <v>36</v>
      </c>
      <c r="C363" s="27" t="s">
        <v>26</v>
      </c>
      <c r="D363" s="199" t="s">
        <v>265</v>
      </c>
      <c r="E363" s="207" t="s">
        <v>4</v>
      </c>
      <c r="F363" s="167">
        <v>243345</v>
      </c>
    </row>
  </sheetData>
  <sheetProtection/>
  <mergeCells count="1">
    <mergeCell ref="A5:F5"/>
  </mergeCells>
  <printOptions/>
  <pageMargins left="0.6299212598425197" right="0.2362204724409449" top="0.31496062992125984" bottom="0.3937007874015748" header="0.5118110236220472" footer="0.35433070866141736"/>
  <pageSetup fitToHeight="3" fitToWidth="1" horizontalDpi="600" verticalDpi="600" orientation="portrait" paperSize="9" scale="4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404"/>
  <sheetViews>
    <sheetView zoomScalePageLayoutView="0" workbookViewId="0" topLeftCell="A59">
      <selection activeCell="K39" sqref="K39"/>
    </sheetView>
  </sheetViews>
  <sheetFormatPr defaultColWidth="9.140625" defaultRowHeight="12.75" outlineLevelRow="2" outlineLevelCol="1"/>
  <cols>
    <col min="1" max="1" width="112.57421875" style="1" customWidth="1"/>
    <col min="2" max="2" width="9.421875" style="1" customWidth="1"/>
    <col min="3" max="3" width="6.421875" style="2" customWidth="1"/>
    <col min="4" max="4" width="5.8515625" style="2" customWidth="1"/>
    <col min="5" max="5" width="11.57421875" style="2" customWidth="1"/>
    <col min="6" max="6" width="6.28125" style="2" customWidth="1"/>
    <col min="7" max="7" width="21.00390625" style="1" customWidth="1"/>
    <col min="8" max="8" width="19.8515625" style="1" hidden="1" customWidth="1" outlineLevel="1"/>
    <col min="9" max="9" width="9.140625" style="1" hidden="1" customWidth="1" outlineLevel="1"/>
    <col min="10" max="10" width="9.140625" style="1" customWidth="1" collapsed="1"/>
    <col min="11" max="16384" width="9.140625" style="1" customWidth="1"/>
  </cols>
  <sheetData>
    <row r="1" ht="15">
      <c r="G1" s="45" t="s">
        <v>190</v>
      </c>
    </row>
    <row r="2" ht="15">
      <c r="G2" s="45" t="s">
        <v>88</v>
      </c>
    </row>
    <row r="3" ht="15">
      <c r="G3" s="69" t="s">
        <v>631</v>
      </c>
    </row>
    <row r="4" ht="7.5" customHeight="1">
      <c r="F4" s="23"/>
    </row>
    <row r="5" spans="1:7" ht="27" customHeight="1">
      <c r="A5" s="438" t="s">
        <v>559</v>
      </c>
      <c r="B5" s="438"/>
      <c r="C5" s="438"/>
      <c r="D5" s="438"/>
      <c r="E5" s="438"/>
      <c r="F5" s="438"/>
      <c r="G5" s="438"/>
    </row>
    <row r="6" spans="1:7" ht="18" customHeight="1">
      <c r="A6" s="3"/>
      <c r="B6" s="3"/>
      <c r="G6" s="4" t="s">
        <v>87</v>
      </c>
    </row>
    <row r="7" spans="1:7" s="8" customFormat="1" ht="57" customHeight="1">
      <c r="A7" s="42" t="s">
        <v>0</v>
      </c>
      <c r="B7" s="42" t="s">
        <v>81</v>
      </c>
      <c r="C7" s="43" t="s">
        <v>21</v>
      </c>
      <c r="D7" s="43" t="s">
        <v>22</v>
      </c>
      <c r="E7" s="43" t="s">
        <v>23</v>
      </c>
      <c r="F7" s="43" t="s">
        <v>24</v>
      </c>
      <c r="G7" s="182" t="s">
        <v>558</v>
      </c>
    </row>
    <row r="8" spans="1:7" s="8" customFormat="1" ht="13.5" customHeight="1">
      <c r="A8" s="9">
        <v>1</v>
      </c>
      <c r="B8" s="9">
        <v>2</v>
      </c>
      <c r="C8" s="10" t="s">
        <v>47</v>
      </c>
      <c r="D8" s="10" t="s">
        <v>48</v>
      </c>
      <c r="E8" s="10" t="s">
        <v>49</v>
      </c>
      <c r="F8" s="10" t="s">
        <v>44</v>
      </c>
      <c r="G8" s="11">
        <v>7</v>
      </c>
    </row>
    <row r="9" spans="1:7" s="8" customFormat="1" ht="12.75" customHeight="1">
      <c r="A9" s="5"/>
      <c r="B9" s="5"/>
      <c r="C9" s="6"/>
      <c r="D9" s="6"/>
      <c r="E9" s="6"/>
      <c r="F9" s="6"/>
      <c r="G9" s="7"/>
    </row>
    <row r="10" spans="1:9" ht="19.5" customHeight="1">
      <c r="A10" s="122" t="s">
        <v>83</v>
      </c>
      <c r="B10" s="67" t="s">
        <v>82</v>
      </c>
      <c r="C10" s="40"/>
      <c r="D10" s="40"/>
      <c r="E10" s="40"/>
      <c r="F10" s="41"/>
      <c r="G10" s="183">
        <f>G12+G21+G281+G290</f>
        <v>810796812</v>
      </c>
      <c r="H10" s="376">
        <f>'Расходы по новым ЦС'!F9</f>
        <v>810796812</v>
      </c>
      <c r="I10" s="376">
        <f>G10-H10</f>
        <v>0</v>
      </c>
    </row>
    <row r="11" spans="1:7" ht="12.75" customHeight="1">
      <c r="A11" s="12"/>
      <c r="B11" s="12"/>
      <c r="C11" s="13"/>
      <c r="D11" s="13"/>
      <c r="E11" s="13"/>
      <c r="F11" s="14"/>
      <c r="G11" s="184"/>
    </row>
    <row r="12" spans="1:7" ht="18.75" customHeight="1">
      <c r="A12" s="271" t="s">
        <v>45</v>
      </c>
      <c r="B12" s="67" t="s">
        <v>82</v>
      </c>
      <c r="C12" s="40"/>
      <c r="D12" s="40"/>
      <c r="E12" s="40"/>
      <c r="F12" s="41"/>
      <c r="G12" s="183">
        <f>G13</f>
        <v>4019685</v>
      </c>
    </row>
    <row r="13" spans="1:7" ht="16.5" customHeight="1">
      <c r="A13" s="12" t="s">
        <v>89</v>
      </c>
      <c r="B13" s="26" t="s">
        <v>82</v>
      </c>
      <c r="C13" s="17" t="s">
        <v>25</v>
      </c>
      <c r="D13" s="13"/>
      <c r="E13" s="13"/>
      <c r="F13" s="14"/>
      <c r="G13" s="184">
        <f>G14</f>
        <v>4019685</v>
      </c>
    </row>
    <row r="14" spans="1:7" ht="31.5">
      <c r="A14" s="32" t="s">
        <v>29</v>
      </c>
      <c r="B14" s="253" t="s">
        <v>82</v>
      </c>
      <c r="C14" s="33" t="s">
        <v>25</v>
      </c>
      <c r="D14" s="33" t="s">
        <v>26</v>
      </c>
      <c r="E14" s="59"/>
      <c r="F14" s="58"/>
      <c r="G14" s="256">
        <f>G15</f>
        <v>4019685</v>
      </c>
    </row>
    <row r="15" spans="1:7" ht="15.75">
      <c r="A15" s="277" t="s">
        <v>132</v>
      </c>
      <c r="B15" s="26" t="s">
        <v>82</v>
      </c>
      <c r="C15" s="210" t="s">
        <v>25</v>
      </c>
      <c r="D15" s="210" t="s">
        <v>26</v>
      </c>
      <c r="E15" s="211" t="s">
        <v>254</v>
      </c>
      <c r="F15" s="128"/>
      <c r="G15" s="186">
        <f>G16</f>
        <v>4019685</v>
      </c>
    </row>
    <row r="16" spans="1:7" ht="15.75">
      <c r="A16" s="278" t="s">
        <v>133</v>
      </c>
      <c r="B16" s="26" t="s">
        <v>82</v>
      </c>
      <c r="C16" s="190" t="s">
        <v>25</v>
      </c>
      <c r="D16" s="190" t="s">
        <v>26</v>
      </c>
      <c r="E16" s="190" t="s">
        <v>266</v>
      </c>
      <c r="F16" s="104"/>
      <c r="G16" s="186">
        <f>G17</f>
        <v>4019685</v>
      </c>
    </row>
    <row r="17" spans="1:7" ht="15.75">
      <c r="A17" s="280" t="s">
        <v>269</v>
      </c>
      <c r="B17" s="26" t="s">
        <v>82</v>
      </c>
      <c r="C17" s="191" t="s">
        <v>25</v>
      </c>
      <c r="D17" s="191" t="s">
        <v>26</v>
      </c>
      <c r="E17" s="191" t="s">
        <v>270</v>
      </c>
      <c r="F17" s="104"/>
      <c r="G17" s="186">
        <f>G18+G19+G20</f>
        <v>4019685</v>
      </c>
    </row>
    <row r="18" spans="1:7" ht="30" customHeight="1">
      <c r="A18" s="206" t="s">
        <v>258</v>
      </c>
      <c r="B18" s="27" t="s">
        <v>82</v>
      </c>
      <c r="C18" s="110" t="s">
        <v>25</v>
      </c>
      <c r="D18" s="110" t="s">
        <v>26</v>
      </c>
      <c r="E18" s="199" t="s">
        <v>270</v>
      </c>
      <c r="F18" s="49" t="s">
        <v>114</v>
      </c>
      <c r="G18" s="172">
        <f>'Расходы по новым ЦС'!F21</f>
        <v>3446940</v>
      </c>
    </row>
    <row r="19" spans="1:7" ht="15.75">
      <c r="A19" s="20" t="s">
        <v>115</v>
      </c>
      <c r="B19" s="27" t="s">
        <v>82</v>
      </c>
      <c r="C19" s="27" t="s">
        <v>25</v>
      </c>
      <c r="D19" s="27" t="s">
        <v>26</v>
      </c>
      <c r="E19" s="199" t="s">
        <v>270</v>
      </c>
      <c r="F19" s="49" t="s">
        <v>116</v>
      </c>
      <c r="G19" s="172">
        <f>'Расходы по новым ЦС'!F22</f>
        <v>567145</v>
      </c>
    </row>
    <row r="20" spans="1:7" ht="15.75">
      <c r="A20" s="20" t="s">
        <v>117</v>
      </c>
      <c r="B20" s="27" t="s">
        <v>82</v>
      </c>
      <c r="C20" s="27" t="s">
        <v>25</v>
      </c>
      <c r="D20" s="27" t="s">
        <v>26</v>
      </c>
      <c r="E20" s="199" t="s">
        <v>270</v>
      </c>
      <c r="F20" s="49" t="s">
        <v>118</v>
      </c>
      <c r="G20" s="172">
        <f>'Расходы по новым ЦС'!F23</f>
        <v>5600</v>
      </c>
    </row>
    <row r="21" spans="1:7" ht="18.75">
      <c r="A21" s="271" t="s">
        <v>83</v>
      </c>
      <c r="B21" s="67" t="s">
        <v>82</v>
      </c>
      <c r="C21" s="67"/>
      <c r="D21" s="67"/>
      <c r="E21" s="67"/>
      <c r="F21" s="272"/>
      <c r="G21" s="183">
        <f>G22+G85+G110+G144+G164+G181+G201+G245+G264+G273</f>
        <v>585383899</v>
      </c>
    </row>
    <row r="22" spans="1:7" ht="15.75">
      <c r="A22" s="12" t="s">
        <v>89</v>
      </c>
      <c r="B22" s="26" t="s">
        <v>82</v>
      </c>
      <c r="C22" s="17" t="s">
        <v>25</v>
      </c>
      <c r="D22" s="15"/>
      <c r="E22" s="15"/>
      <c r="F22" s="16"/>
      <c r="G22" s="184">
        <f>G23+G28+G41+G48</f>
        <v>148672705</v>
      </c>
    </row>
    <row r="23" spans="1:7" ht="15.75">
      <c r="A23" s="32" t="s">
        <v>27</v>
      </c>
      <c r="B23" s="253" t="s">
        <v>82</v>
      </c>
      <c r="C23" s="33" t="s">
        <v>25</v>
      </c>
      <c r="D23" s="33" t="s">
        <v>28</v>
      </c>
      <c r="E23" s="33"/>
      <c r="F23" s="58"/>
      <c r="G23" s="255">
        <f>G24</f>
        <v>4681458</v>
      </c>
    </row>
    <row r="24" spans="1:7" ht="15.75">
      <c r="A24" s="277" t="s">
        <v>132</v>
      </c>
      <c r="B24" s="26" t="s">
        <v>82</v>
      </c>
      <c r="C24" s="211" t="s">
        <v>25</v>
      </c>
      <c r="D24" s="211" t="s">
        <v>28</v>
      </c>
      <c r="E24" s="211" t="s">
        <v>254</v>
      </c>
      <c r="F24" s="128"/>
      <c r="G24" s="188">
        <f>G25</f>
        <v>4681458</v>
      </c>
    </row>
    <row r="25" spans="1:7" ht="15.75">
      <c r="A25" s="278" t="s">
        <v>133</v>
      </c>
      <c r="B25" s="26" t="s">
        <v>82</v>
      </c>
      <c r="C25" s="190" t="s">
        <v>25</v>
      </c>
      <c r="D25" s="190" t="s">
        <v>28</v>
      </c>
      <c r="E25" s="190" t="s">
        <v>266</v>
      </c>
      <c r="F25" s="142"/>
      <c r="G25" s="188">
        <f>G26</f>
        <v>4681458</v>
      </c>
    </row>
    <row r="26" spans="1:7" ht="15.75">
      <c r="A26" s="279" t="s">
        <v>267</v>
      </c>
      <c r="B26" s="26" t="s">
        <v>82</v>
      </c>
      <c r="C26" s="191" t="s">
        <v>25</v>
      </c>
      <c r="D26" s="191" t="s">
        <v>28</v>
      </c>
      <c r="E26" s="191" t="s">
        <v>268</v>
      </c>
      <c r="F26" s="52"/>
      <c r="G26" s="185">
        <f>G27</f>
        <v>4681458</v>
      </c>
    </row>
    <row r="27" spans="1:7" ht="30.75" customHeight="1">
      <c r="A27" s="206" t="s">
        <v>258</v>
      </c>
      <c r="B27" s="27" t="s">
        <v>82</v>
      </c>
      <c r="C27" s="110" t="s">
        <v>25</v>
      </c>
      <c r="D27" s="110" t="s">
        <v>28</v>
      </c>
      <c r="E27" s="199" t="s">
        <v>268</v>
      </c>
      <c r="F27" s="49" t="s">
        <v>114</v>
      </c>
      <c r="G27" s="176">
        <f>'Расходы по новым ЦС'!F16</f>
        <v>4681458</v>
      </c>
    </row>
    <row r="28" spans="1:7" ht="31.5">
      <c r="A28" s="32" t="s">
        <v>30</v>
      </c>
      <c r="B28" s="253" t="s">
        <v>82</v>
      </c>
      <c r="C28" s="33" t="s">
        <v>25</v>
      </c>
      <c r="D28" s="33" t="s">
        <v>31</v>
      </c>
      <c r="E28" s="59"/>
      <c r="F28" s="58"/>
      <c r="G28" s="169">
        <f>G29+G37</f>
        <v>115442937</v>
      </c>
    </row>
    <row r="29" spans="1:7" ht="15.75">
      <c r="A29" s="277" t="s">
        <v>132</v>
      </c>
      <c r="B29" s="26" t="s">
        <v>82</v>
      </c>
      <c r="C29" s="210" t="s">
        <v>25</v>
      </c>
      <c r="D29" s="210" t="s">
        <v>31</v>
      </c>
      <c r="E29" s="211" t="s">
        <v>254</v>
      </c>
      <c r="F29" s="128"/>
      <c r="G29" s="170">
        <f>G30</f>
        <v>113249738</v>
      </c>
    </row>
    <row r="30" spans="1:7" ht="15.75">
      <c r="A30" s="278" t="s">
        <v>133</v>
      </c>
      <c r="B30" s="26" t="s">
        <v>82</v>
      </c>
      <c r="C30" s="190" t="s">
        <v>25</v>
      </c>
      <c r="D30" s="190" t="s">
        <v>31</v>
      </c>
      <c r="E30" s="190" t="s">
        <v>266</v>
      </c>
      <c r="F30" s="142"/>
      <c r="G30" s="181">
        <f>G31+G35</f>
        <v>113249738</v>
      </c>
    </row>
    <row r="31" spans="1:7" ht="15">
      <c r="A31" s="141" t="s">
        <v>134</v>
      </c>
      <c r="B31" s="26" t="s">
        <v>82</v>
      </c>
      <c r="C31" s="191" t="s">
        <v>25</v>
      </c>
      <c r="D31" s="191" t="s">
        <v>31</v>
      </c>
      <c r="E31" s="191" t="s">
        <v>270</v>
      </c>
      <c r="F31" s="48"/>
      <c r="G31" s="177">
        <f>G32+G33+G34</f>
        <v>112342732</v>
      </c>
    </row>
    <row r="32" spans="1:7" ht="31.5" customHeight="1">
      <c r="A32" s="206" t="s">
        <v>258</v>
      </c>
      <c r="B32" s="27" t="s">
        <v>82</v>
      </c>
      <c r="C32" s="110" t="s">
        <v>25</v>
      </c>
      <c r="D32" s="110" t="s">
        <v>31</v>
      </c>
      <c r="E32" s="199" t="s">
        <v>270</v>
      </c>
      <c r="F32" s="49" t="s">
        <v>114</v>
      </c>
      <c r="G32" s="167">
        <f>'Расходы по новым ЦС'!F28</f>
        <v>94231122</v>
      </c>
    </row>
    <row r="33" spans="1:7" ht="15.75">
      <c r="A33" s="20" t="s">
        <v>115</v>
      </c>
      <c r="B33" s="27" t="s">
        <v>82</v>
      </c>
      <c r="C33" s="27" t="s">
        <v>25</v>
      </c>
      <c r="D33" s="27" t="s">
        <v>31</v>
      </c>
      <c r="E33" s="199" t="s">
        <v>270</v>
      </c>
      <c r="F33" s="49" t="s">
        <v>116</v>
      </c>
      <c r="G33" s="167">
        <f>'Расходы по новым ЦС'!F29</f>
        <v>17705808</v>
      </c>
    </row>
    <row r="34" spans="1:7" ht="15.75">
      <c r="A34" s="20" t="s">
        <v>117</v>
      </c>
      <c r="B34" s="27" t="s">
        <v>82</v>
      </c>
      <c r="C34" s="27" t="s">
        <v>25</v>
      </c>
      <c r="D34" s="27" t="s">
        <v>31</v>
      </c>
      <c r="E34" s="199" t="s">
        <v>270</v>
      </c>
      <c r="F34" s="49" t="s">
        <v>118</v>
      </c>
      <c r="G34" s="167">
        <f>'Расходы по новым ЦС'!F30</f>
        <v>405802</v>
      </c>
    </row>
    <row r="35" spans="1:7" ht="15">
      <c r="A35" s="281" t="s">
        <v>333</v>
      </c>
      <c r="B35" s="26" t="s">
        <v>82</v>
      </c>
      <c r="C35" s="191" t="s">
        <v>25</v>
      </c>
      <c r="D35" s="191" t="s">
        <v>31</v>
      </c>
      <c r="E35" s="191" t="s">
        <v>334</v>
      </c>
      <c r="F35" s="48"/>
      <c r="G35" s="197">
        <f>G36</f>
        <v>907006</v>
      </c>
    </row>
    <row r="36" spans="1:7" ht="15.75">
      <c r="A36" s="20" t="s">
        <v>115</v>
      </c>
      <c r="B36" s="27" t="s">
        <v>82</v>
      </c>
      <c r="C36" s="199" t="s">
        <v>25</v>
      </c>
      <c r="D36" s="199" t="s">
        <v>31</v>
      </c>
      <c r="E36" s="199" t="s">
        <v>334</v>
      </c>
      <c r="F36" s="49" t="s">
        <v>116</v>
      </c>
      <c r="G36" s="167">
        <f>'Расходы по новым ЦС'!F32</f>
        <v>907006</v>
      </c>
    </row>
    <row r="37" spans="1:7" ht="31.5">
      <c r="A37" s="277" t="s">
        <v>636</v>
      </c>
      <c r="B37" s="26" t="s">
        <v>82</v>
      </c>
      <c r="C37" s="211" t="s">
        <v>25</v>
      </c>
      <c r="D37" s="210" t="s">
        <v>31</v>
      </c>
      <c r="E37" s="211" t="s">
        <v>272</v>
      </c>
      <c r="F37" s="212"/>
      <c r="G37" s="187">
        <f>G38</f>
        <v>2193199</v>
      </c>
    </row>
    <row r="38" spans="1:7" ht="15.75">
      <c r="A38" s="280" t="s">
        <v>271</v>
      </c>
      <c r="B38" s="26" t="s">
        <v>82</v>
      </c>
      <c r="C38" s="191" t="s">
        <v>25</v>
      </c>
      <c r="D38" s="191" t="s">
        <v>31</v>
      </c>
      <c r="E38" s="191" t="s">
        <v>273</v>
      </c>
      <c r="F38" s="49"/>
      <c r="G38" s="175">
        <f>G39+G40</f>
        <v>2193199</v>
      </c>
    </row>
    <row r="39" spans="1:7" ht="32.25" customHeight="1">
      <c r="A39" s="206" t="s">
        <v>258</v>
      </c>
      <c r="B39" s="27" t="s">
        <v>82</v>
      </c>
      <c r="C39" s="110" t="s">
        <v>25</v>
      </c>
      <c r="D39" s="199" t="s">
        <v>31</v>
      </c>
      <c r="E39" s="199" t="s">
        <v>273</v>
      </c>
      <c r="F39" s="49" t="s">
        <v>114</v>
      </c>
      <c r="G39" s="208">
        <f>'Расходы по новым ЦС'!F35</f>
        <v>1658111</v>
      </c>
    </row>
    <row r="40" spans="1:7" ht="15.75">
      <c r="A40" s="20" t="s">
        <v>115</v>
      </c>
      <c r="B40" s="27" t="s">
        <v>82</v>
      </c>
      <c r="C40" s="110" t="s">
        <v>25</v>
      </c>
      <c r="D40" s="199" t="s">
        <v>31</v>
      </c>
      <c r="E40" s="199" t="s">
        <v>273</v>
      </c>
      <c r="F40" s="49" t="s">
        <v>116</v>
      </c>
      <c r="G40" s="208">
        <f>'Расходы по новым ЦС'!F36</f>
        <v>535088</v>
      </c>
    </row>
    <row r="41" spans="1:7" ht="15.75">
      <c r="A41" s="34" t="s">
        <v>34</v>
      </c>
      <c r="B41" s="253" t="s">
        <v>82</v>
      </c>
      <c r="C41" s="33" t="s">
        <v>25</v>
      </c>
      <c r="D41" s="33" t="s">
        <v>43</v>
      </c>
      <c r="E41" s="59"/>
      <c r="F41" s="58"/>
      <c r="G41" s="169">
        <f>G42</f>
        <v>3000000</v>
      </c>
    </row>
    <row r="42" spans="1:7" ht="15.75">
      <c r="A42" s="277" t="s">
        <v>132</v>
      </c>
      <c r="B42" s="26" t="s">
        <v>82</v>
      </c>
      <c r="C42" s="210" t="s">
        <v>25</v>
      </c>
      <c r="D42" s="210" t="s">
        <v>43</v>
      </c>
      <c r="E42" s="211" t="s">
        <v>254</v>
      </c>
      <c r="F42" s="128"/>
      <c r="G42" s="170">
        <f>G43</f>
        <v>3000000</v>
      </c>
    </row>
    <row r="43" spans="1:7" ht="15.75">
      <c r="A43" s="278" t="s">
        <v>274</v>
      </c>
      <c r="B43" s="26" t="s">
        <v>82</v>
      </c>
      <c r="C43" s="190" t="s">
        <v>25</v>
      </c>
      <c r="D43" s="190" t="s">
        <v>43</v>
      </c>
      <c r="E43" s="190" t="s">
        <v>276</v>
      </c>
      <c r="F43" s="142"/>
      <c r="G43" s="181">
        <f>G44+G46</f>
        <v>3000000</v>
      </c>
    </row>
    <row r="44" spans="1:7" ht="15.75">
      <c r="A44" s="281" t="s">
        <v>275</v>
      </c>
      <c r="B44" s="26" t="s">
        <v>82</v>
      </c>
      <c r="C44" s="191" t="s">
        <v>25</v>
      </c>
      <c r="D44" s="191" t="s">
        <v>43</v>
      </c>
      <c r="E44" s="191" t="s">
        <v>277</v>
      </c>
      <c r="F44" s="111"/>
      <c r="G44" s="177">
        <f>G45</f>
        <v>1500000</v>
      </c>
    </row>
    <row r="45" spans="1:7" ht="15.75">
      <c r="A45" s="20" t="s">
        <v>117</v>
      </c>
      <c r="B45" s="27" t="s">
        <v>82</v>
      </c>
      <c r="C45" s="27" t="s">
        <v>25</v>
      </c>
      <c r="D45" s="108" t="s">
        <v>43</v>
      </c>
      <c r="E45" s="110" t="s">
        <v>277</v>
      </c>
      <c r="F45" s="49" t="s">
        <v>118</v>
      </c>
      <c r="G45" s="167">
        <f>'Расходы по новым ЦС'!F48</f>
        <v>1500000</v>
      </c>
    </row>
    <row r="46" spans="1:7" ht="18" customHeight="1">
      <c r="A46" s="141" t="s">
        <v>279</v>
      </c>
      <c r="B46" s="26" t="s">
        <v>82</v>
      </c>
      <c r="C46" s="191" t="s">
        <v>25</v>
      </c>
      <c r="D46" s="191" t="s">
        <v>43</v>
      </c>
      <c r="E46" s="191" t="s">
        <v>278</v>
      </c>
      <c r="F46" s="112"/>
      <c r="G46" s="177">
        <f>G47</f>
        <v>1500000</v>
      </c>
    </row>
    <row r="47" spans="1:7" ht="15.75">
      <c r="A47" s="20" t="s">
        <v>117</v>
      </c>
      <c r="B47" s="27" t="s">
        <v>82</v>
      </c>
      <c r="C47" s="110" t="s">
        <v>25</v>
      </c>
      <c r="D47" s="110" t="s">
        <v>43</v>
      </c>
      <c r="E47" s="110" t="s">
        <v>278</v>
      </c>
      <c r="F47" s="49" t="s">
        <v>118</v>
      </c>
      <c r="G47" s="167">
        <f>'Расходы по новым ЦС'!F50</f>
        <v>1500000</v>
      </c>
    </row>
    <row r="48" spans="1:7" ht="15.75">
      <c r="A48" s="35" t="s">
        <v>51</v>
      </c>
      <c r="B48" s="253" t="s">
        <v>82</v>
      </c>
      <c r="C48" s="33" t="s">
        <v>25</v>
      </c>
      <c r="D48" s="33" t="s">
        <v>108</v>
      </c>
      <c r="E48" s="33"/>
      <c r="F48" s="50"/>
      <c r="G48" s="169">
        <f>G49+G68</f>
        <v>25548310</v>
      </c>
    </row>
    <row r="49" spans="1:7" ht="15.75">
      <c r="A49" s="277" t="s">
        <v>132</v>
      </c>
      <c r="B49" s="26" t="s">
        <v>82</v>
      </c>
      <c r="C49" s="210" t="s">
        <v>25</v>
      </c>
      <c r="D49" s="210" t="s">
        <v>108</v>
      </c>
      <c r="E49" s="211" t="s">
        <v>254</v>
      </c>
      <c r="F49" s="196"/>
      <c r="G49" s="170">
        <f>G50</f>
        <v>12811510</v>
      </c>
    </row>
    <row r="50" spans="1:7" ht="15.75">
      <c r="A50" s="278" t="s">
        <v>135</v>
      </c>
      <c r="B50" s="26" t="s">
        <v>82</v>
      </c>
      <c r="C50" s="205" t="s">
        <v>25</v>
      </c>
      <c r="D50" s="205" t="s">
        <v>108</v>
      </c>
      <c r="E50" s="205" t="s">
        <v>282</v>
      </c>
      <c r="F50" s="52"/>
      <c r="G50" s="181">
        <f>G51+G53+G55+G59+G61+G65+G57+G63</f>
        <v>12811510</v>
      </c>
    </row>
    <row r="51" spans="1:7" ht="15">
      <c r="A51" s="282" t="s">
        <v>335</v>
      </c>
      <c r="B51" s="26" t="s">
        <v>82</v>
      </c>
      <c r="C51" s="191" t="s">
        <v>25</v>
      </c>
      <c r="D51" s="191" t="s">
        <v>108</v>
      </c>
      <c r="E51" s="191" t="s">
        <v>336</v>
      </c>
      <c r="F51" s="48"/>
      <c r="G51" s="175">
        <f>G52</f>
        <v>625000</v>
      </c>
    </row>
    <row r="52" spans="1:7" ht="15.75">
      <c r="A52" s="20" t="s">
        <v>122</v>
      </c>
      <c r="B52" s="27" t="s">
        <v>82</v>
      </c>
      <c r="C52" s="27" t="s">
        <v>25</v>
      </c>
      <c r="D52" s="108" t="s">
        <v>108</v>
      </c>
      <c r="E52" s="199" t="s">
        <v>336</v>
      </c>
      <c r="F52" s="49" t="s">
        <v>120</v>
      </c>
      <c r="G52" s="174">
        <f>'Расходы по новым ЦС'!F55</f>
        <v>625000</v>
      </c>
    </row>
    <row r="53" spans="1:7" ht="15.75">
      <c r="A53" s="282" t="s">
        <v>338</v>
      </c>
      <c r="B53" s="26" t="s">
        <v>82</v>
      </c>
      <c r="C53" s="191" t="s">
        <v>25</v>
      </c>
      <c r="D53" s="191" t="s">
        <v>108</v>
      </c>
      <c r="E53" s="191" t="s">
        <v>337</v>
      </c>
      <c r="F53" s="49"/>
      <c r="G53" s="175">
        <f>G54</f>
        <v>987667</v>
      </c>
    </row>
    <row r="54" spans="1:7" ht="15.75">
      <c r="A54" s="20" t="s">
        <v>115</v>
      </c>
      <c r="B54" s="27" t="s">
        <v>82</v>
      </c>
      <c r="C54" s="110" t="s">
        <v>25</v>
      </c>
      <c r="D54" s="110" t="s">
        <v>108</v>
      </c>
      <c r="E54" s="199" t="s">
        <v>337</v>
      </c>
      <c r="F54" s="49" t="s">
        <v>116</v>
      </c>
      <c r="G54" s="167">
        <f>'Расходы по новым ЦС'!F57</f>
        <v>987667</v>
      </c>
    </row>
    <row r="55" spans="1:7" ht="20.25" customHeight="1">
      <c r="A55" s="282" t="s">
        <v>339</v>
      </c>
      <c r="B55" s="26" t="s">
        <v>82</v>
      </c>
      <c r="C55" s="191" t="s">
        <v>25</v>
      </c>
      <c r="D55" s="191" t="s">
        <v>108</v>
      </c>
      <c r="E55" s="191" t="s">
        <v>340</v>
      </c>
      <c r="F55" s="49"/>
      <c r="G55" s="197">
        <f>G56</f>
        <v>7400000</v>
      </c>
    </row>
    <row r="56" spans="1:7" ht="15.75">
      <c r="A56" s="20" t="s">
        <v>117</v>
      </c>
      <c r="B56" s="27" t="s">
        <v>82</v>
      </c>
      <c r="C56" s="110" t="s">
        <v>25</v>
      </c>
      <c r="D56" s="110" t="s">
        <v>108</v>
      </c>
      <c r="E56" s="199" t="s">
        <v>340</v>
      </c>
      <c r="F56" s="49" t="s">
        <v>118</v>
      </c>
      <c r="G56" s="167">
        <f>'Расходы по новым ЦС'!F59</f>
        <v>7400000</v>
      </c>
    </row>
    <row r="57" spans="1:7" ht="15.75">
      <c r="A57" s="283" t="s">
        <v>535</v>
      </c>
      <c r="B57" s="26" t="s">
        <v>82</v>
      </c>
      <c r="C57" s="310" t="s">
        <v>25</v>
      </c>
      <c r="D57" s="310" t="s">
        <v>108</v>
      </c>
      <c r="E57" s="310" t="s">
        <v>536</v>
      </c>
      <c r="F57" s="49"/>
      <c r="G57" s="197">
        <f>G58</f>
        <v>136604</v>
      </c>
    </row>
    <row r="58" spans="1:7" ht="15.75">
      <c r="A58" s="20" t="s">
        <v>115</v>
      </c>
      <c r="B58" s="27" t="s">
        <v>82</v>
      </c>
      <c r="C58" s="110" t="s">
        <v>25</v>
      </c>
      <c r="D58" s="110" t="s">
        <v>108</v>
      </c>
      <c r="E58" s="311" t="s">
        <v>536</v>
      </c>
      <c r="F58" s="49" t="s">
        <v>116</v>
      </c>
      <c r="G58" s="167">
        <f>'Расходы по новым ЦС'!F61</f>
        <v>136604</v>
      </c>
    </row>
    <row r="59" spans="1:7" ht="20.25" customHeight="1">
      <c r="A59" s="283" t="s">
        <v>341</v>
      </c>
      <c r="B59" s="26" t="s">
        <v>82</v>
      </c>
      <c r="C59" s="191" t="s">
        <v>25</v>
      </c>
      <c r="D59" s="191" t="s">
        <v>108</v>
      </c>
      <c r="E59" s="191" t="s">
        <v>342</v>
      </c>
      <c r="F59" s="49"/>
      <c r="G59" s="197">
        <f>G60</f>
        <v>1219050</v>
      </c>
    </row>
    <row r="60" spans="1:7" ht="15.75">
      <c r="A60" s="20" t="s">
        <v>115</v>
      </c>
      <c r="B60" s="27" t="s">
        <v>82</v>
      </c>
      <c r="C60" s="110" t="s">
        <v>25</v>
      </c>
      <c r="D60" s="110" t="s">
        <v>108</v>
      </c>
      <c r="E60" s="199" t="s">
        <v>342</v>
      </c>
      <c r="F60" s="49" t="s">
        <v>116</v>
      </c>
      <c r="G60" s="167">
        <f>'Расходы по новым ЦС'!F63</f>
        <v>1219050</v>
      </c>
    </row>
    <row r="61" spans="1:7" ht="15.75">
      <c r="A61" s="281" t="s">
        <v>8</v>
      </c>
      <c r="B61" s="26" t="s">
        <v>82</v>
      </c>
      <c r="C61" s="191" t="s">
        <v>25</v>
      </c>
      <c r="D61" s="191" t="s">
        <v>108</v>
      </c>
      <c r="E61" s="191" t="s">
        <v>343</v>
      </c>
      <c r="F61" s="49"/>
      <c r="G61" s="197">
        <f>G62</f>
        <v>200000</v>
      </c>
    </row>
    <row r="62" spans="1:7" ht="15.75">
      <c r="A62" s="20" t="s">
        <v>115</v>
      </c>
      <c r="B62" s="27" t="s">
        <v>82</v>
      </c>
      <c r="C62" s="110" t="s">
        <v>25</v>
      </c>
      <c r="D62" s="110" t="s">
        <v>108</v>
      </c>
      <c r="E62" s="199" t="s">
        <v>343</v>
      </c>
      <c r="F62" s="49" t="s">
        <v>116</v>
      </c>
      <c r="G62" s="167">
        <f>'Расходы по новым ЦС'!F65</f>
        <v>200000</v>
      </c>
    </row>
    <row r="63" spans="1:7" ht="15.75">
      <c r="A63" s="281" t="s">
        <v>380</v>
      </c>
      <c r="B63" s="26" t="s">
        <v>82</v>
      </c>
      <c r="C63" s="310" t="s">
        <v>25</v>
      </c>
      <c r="D63" s="310" t="s">
        <v>108</v>
      </c>
      <c r="E63" s="310" t="s">
        <v>381</v>
      </c>
      <c r="F63" s="49"/>
      <c r="G63" s="197">
        <f>G64</f>
        <v>1200000</v>
      </c>
    </row>
    <row r="64" spans="1:7" ht="15.75">
      <c r="A64" s="20" t="s">
        <v>117</v>
      </c>
      <c r="B64" s="27" t="s">
        <v>82</v>
      </c>
      <c r="C64" s="110" t="s">
        <v>25</v>
      </c>
      <c r="D64" s="110" t="s">
        <v>108</v>
      </c>
      <c r="E64" s="311" t="s">
        <v>343</v>
      </c>
      <c r="F64" s="49" t="s">
        <v>118</v>
      </c>
      <c r="G64" s="167">
        <f>'Расходы по новым ЦС'!F67</f>
        <v>1200000</v>
      </c>
    </row>
    <row r="65" spans="1:7" ht="15.75">
      <c r="A65" s="281" t="s">
        <v>344</v>
      </c>
      <c r="B65" s="26" t="s">
        <v>82</v>
      </c>
      <c r="C65" s="191" t="s">
        <v>25</v>
      </c>
      <c r="D65" s="191" t="s">
        <v>108</v>
      </c>
      <c r="E65" s="191" t="s">
        <v>345</v>
      </c>
      <c r="F65" s="49"/>
      <c r="G65" s="197">
        <f>G66+G67</f>
        <v>1043189</v>
      </c>
    </row>
    <row r="66" spans="1:7" ht="15.75">
      <c r="A66" s="20" t="s">
        <v>115</v>
      </c>
      <c r="B66" s="27" t="s">
        <v>82</v>
      </c>
      <c r="C66" s="110" t="s">
        <v>25</v>
      </c>
      <c r="D66" s="110" t="s">
        <v>108</v>
      </c>
      <c r="E66" s="199" t="s">
        <v>345</v>
      </c>
      <c r="F66" s="49" t="s">
        <v>116</v>
      </c>
      <c r="G66" s="167">
        <f>'Расходы по новым ЦС'!F69</f>
        <v>780912</v>
      </c>
    </row>
    <row r="67" spans="1:7" ht="15.75">
      <c r="A67" s="20" t="s">
        <v>117</v>
      </c>
      <c r="B67" s="27" t="s">
        <v>82</v>
      </c>
      <c r="C67" s="110" t="s">
        <v>25</v>
      </c>
      <c r="D67" s="110" t="s">
        <v>108</v>
      </c>
      <c r="E67" s="199" t="s">
        <v>345</v>
      </c>
      <c r="F67" s="49" t="s">
        <v>118</v>
      </c>
      <c r="G67" s="167">
        <f>'Расходы по новым ЦС'!F71</f>
        <v>262277</v>
      </c>
    </row>
    <row r="68" spans="1:7" ht="31.5">
      <c r="A68" s="284" t="s">
        <v>283</v>
      </c>
      <c r="B68" s="26" t="s">
        <v>82</v>
      </c>
      <c r="C68" s="211" t="s">
        <v>25</v>
      </c>
      <c r="D68" s="210" t="s">
        <v>108</v>
      </c>
      <c r="E68" s="211" t="s">
        <v>284</v>
      </c>
      <c r="F68" s="196"/>
      <c r="G68" s="170">
        <f>G69+G80</f>
        <v>12736800</v>
      </c>
    </row>
    <row r="69" spans="1:7" ht="30">
      <c r="A69" s="285" t="s">
        <v>285</v>
      </c>
      <c r="B69" s="26" t="s">
        <v>82</v>
      </c>
      <c r="C69" s="205" t="s">
        <v>25</v>
      </c>
      <c r="D69" s="205" t="s">
        <v>108</v>
      </c>
      <c r="E69" s="205" t="s">
        <v>286</v>
      </c>
      <c r="F69" s="214"/>
      <c r="G69" s="181">
        <f>G70+G72+G74+G76+G78</f>
        <v>9240211</v>
      </c>
    </row>
    <row r="70" spans="1:7" ht="15.75">
      <c r="A70" s="282" t="s">
        <v>346</v>
      </c>
      <c r="B70" s="26" t="s">
        <v>82</v>
      </c>
      <c r="C70" s="191" t="s">
        <v>25</v>
      </c>
      <c r="D70" s="191" t="s">
        <v>108</v>
      </c>
      <c r="E70" s="191" t="s">
        <v>347</v>
      </c>
      <c r="F70" s="214"/>
      <c r="G70" s="175">
        <f>G71</f>
        <v>4001239</v>
      </c>
    </row>
    <row r="71" spans="1:7" ht="15.75">
      <c r="A71" s="20" t="s">
        <v>115</v>
      </c>
      <c r="B71" s="27" t="s">
        <v>82</v>
      </c>
      <c r="C71" s="199" t="s">
        <v>25</v>
      </c>
      <c r="D71" s="110" t="s">
        <v>108</v>
      </c>
      <c r="E71" s="199" t="s">
        <v>347</v>
      </c>
      <c r="F71" s="215">
        <v>200</v>
      </c>
      <c r="G71" s="208">
        <f>'Расходы по новым ЦС'!F75</f>
        <v>4001239</v>
      </c>
    </row>
    <row r="72" spans="1:7" ht="15.75">
      <c r="A72" s="283" t="s">
        <v>348</v>
      </c>
      <c r="B72" s="26" t="s">
        <v>82</v>
      </c>
      <c r="C72" s="191" t="s">
        <v>25</v>
      </c>
      <c r="D72" s="191" t="s">
        <v>108</v>
      </c>
      <c r="E72" s="191" t="s">
        <v>349</v>
      </c>
      <c r="F72" s="214"/>
      <c r="G72" s="188">
        <f>G73</f>
        <v>180700</v>
      </c>
    </row>
    <row r="73" spans="1:7" ht="15.75">
      <c r="A73" s="20" t="s">
        <v>115</v>
      </c>
      <c r="B73" s="27" t="s">
        <v>82</v>
      </c>
      <c r="C73" s="199" t="s">
        <v>25</v>
      </c>
      <c r="D73" s="110" t="s">
        <v>108</v>
      </c>
      <c r="E73" s="199" t="s">
        <v>349</v>
      </c>
      <c r="F73" s="215">
        <v>200</v>
      </c>
      <c r="G73" s="208">
        <f>'Расходы по новым ЦС'!F77</f>
        <v>180700</v>
      </c>
    </row>
    <row r="74" spans="1:7" ht="15.75">
      <c r="A74" s="282" t="s">
        <v>351</v>
      </c>
      <c r="B74" s="26" t="s">
        <v>82</v>
      </c>
      <c r="C74" s="191" t="s">
        <v>25</v>
      </c>
      <c r="D74" s="191" t="s">
        <v>108</v>
      </c>
      <c r="E74" s="191" t="s">
        <v>350</v>
      </c>
      <c r="F74" s="214"/>
      <c r="G74" s="188">
        <f>G75</f>
        <v>2015426</v>
      </c>
    </row>
    <row r="75" spans="1:7" ht="15.75">
      <c r="A75" s="20" t="s">
        <v>115</v>
      </c>
      <c r="B75" s="27" t="s">
        <v>82</v>
      </c>
      <c r="C75" s="199" t="s">
        <v>25</v>
      </c>
      <c r="D75" s="110" t="s">
        <v>108</v>
      </c>
      <c r="E75" s="199" t="s">
        <v>350</v>
      </c>
      <c r="F75" s="215">
        <v>200</v>
      </c>
      <c r="G75" s="208">
        <f>'Расходы по новым ЦС'!F79</f>
        <v>2015426</v>
      </c>
    </row>
    <row r="76" spans="1:7" ht="15.75">
      <c r="A76" s="283" t="s">
        <v>353</v>
      </c>
      <c r="B76" s="17" t="s">
        <v>82</v>
      </c>
      <c r="C76" s="191" t="s">
        <v>25</v>
      </c>
      <c r="D76" s="191" t="s">
        <v>108</v>
      </c>
      <c r="E76" s="191" t="s">
        <v>352</v>
      </c>
      <c r="F76" s="214"/>
      <c r="G76" s="188">
        <f>G77</f>
        <v>3042846</v>
      </c>
    </row>
    <row r="77" spans="1:7" ht="15.75">
      <c r="A77" s="20" t="s">
        <v>115</v>
      </c>
      <c r="B77" s="27" t="s">
        <v>82</v>
      </c>
      <c r="C77" s="199" t="s">
        <v>25</v>
      </c>
      <c r="D77" s="110" t="s">
        <v>108</v>
      </c>
      <c r="E77" s="199" t="s">
        <v>352</v>
      </c>
      <c r="F77" s="215">
        <v>200</v>
      </c>
      <c r="G77" s="208">
        <f>'Расходы по новым ЦС'!F81</f>
        <v>3042846</v>
      </c>
    </row>
    <row r="78" spans="1:7" ht="15.75" hidden="1" outlineLevel="1">
      <c r="A78" s="281" t="s">
        <v>344</v>
      </c>
      <c r="B78" s="17" t="s">
        <v>82</v>
      </c>
      <c r="C78" s="310" t="s">
        <v>25</v>
      </c>
      <c r="D78" s="310" t="s">
        <v>108</v>
      </c>
      <c r="E78" s="310" t="s">
        <v>492</v>
      </c>
      <c r="F78" s="324"/>
      <c r="G78" s="188">
        <f>G79</f>
        <v>0</v>
      </c>
    </row>
    <row r="79" spans="1:7" ht="15.75" hidden="1" outlineLevel="1">
      <c r="A79" s="20" t="s">
        <v>117</v>
      </c>
      <c r="B79" s="27" t="s">
        <v>82</v>
      </c>
      <c r="C79" s="110" t="s">
        <v>25</v>
      </c>
      <c r="D79" s="110" t="s">
        <v>108</v>
      </c>
      <c r="E79" s="311" t="s">
        <v>492</v>
      </c>
      <c r="F79" s="49" t="s">
        <v>118</v>
      </c>
      <c r="G79" s="208">
        <v>0</v>
      </c>
    </row>
    <row r="80" spans="1:7" ht="30" collapsed="1">
      <c r="A80" s="285" t="s">
        <v>287</v>
      </c>
      <c r="B80" s="26" t="s">
        <v>82</v>
      </c>
      <c r="C80" s="205" t="s">
        <v>25</v>
      </c>
      <c r="D80" s="205" t="s">
        <v>108</v>
      </c>
      <c r="E80" s="205" t="s">
        <v>288</v>
      </c>
      <c r="F80" s="66"/>
      <c r="G80" s="181">
        <f>G81+G83</f>
        <v>3496589</v>
      </c>
    </row>
    <row r="81" spans="1:7" ht="31.5" customHeight="1">
      <c r="A81" s="283" t="s">
        <v>354</v>
      </c>
      <c r="B81" s="26" t="s">
        <v>82</v>
      </c>
      <c r="C81" s="191" t="s">
        <v>25</v>
      </c>
      <c r="D81" s="191" t="s">
        <v>108</v>
      </c>
      <c r="E81" s="191" t="s">
        <v>355</v>
      </c>
      <c r="F81" s="66"/>
      <c r="G81" s="175">
        <f>G82</f>
        <v>1415003</v>
      </c>
    </row>
    <row r="82" spans="1:7" ht="15.75">
      <c r="A82" s="20" t="s">
        <v>115</v>
      </c>
      <c r="B82" s="27" t="s">
        <v>82</v>
      </c>
      <c r="C82" s="199" t="s">
        <v>25</v>
      </c>
      <c r="D82" s="110" t="s">
        <v>108</v>
      </c>
      <c r="E82" s="199" t="s">
        <v>355</v>
      </c>
      <c r="F82" s="207" t="s">
        <v>116</v>
      </c>
      <c r="G82" s="208">
        <f>'Расходы по новым ЦС'!F86</f>
        <v>1415003</v>
      </c>
    </row>
    <row r="83" spans="1:7" ht="15.75">
      <c r="A83" s="286" t="s">
        <v>356</v>
      </c>
      <c r="B83" s="26" t="s">
        <v>82</v>
      </c>
      <c r="C83" s="191" t="s">
        <v>25</v>
      </c>
      <c r="D83" s="191" t="s">
        <v>108</v>
      </c>
      <c r="E83" s="191" t="s">
        <v>357</v>
      </c>
      <c r="F83" s="207"/>
      <c r="G83" s="188">
        <f>G84</f>
        <v>2081586</v>
      </c>
    </row>
    <row r="84" spans="1:7" ht="15.75">
      <c r="A84" s="20" t="s">
        <v>115</v>
      </c>
      <c r="B84" s="27" t="s">
        <v>82</v>
      </c>
      <c r="C84" s="199" t="s">
        <v>25</v>
      </c>
      <c r="D84" s="110" t="s">
        <v>108</v>
      </c>
      <c r="E84" s="199" t="s">
        <v>357</v>
      </c>
      <c r="F84" s="207" t="s">
        <v>116</v>
      </c>
      <c r="G84" s="208">
        <f>'Расходы по новым ЦС'!F88</f>
        <v>2081586</v>
      </c>
    </row>
    <row r="85" spans="1:7" ht="15.75">
      <c r="A85" s="30" t="s">
        <v>5</v>
      </c>
      <c r="B85" s="251" t="s">
        <v>82</v>
      </c>
      <c r="C85" s="25" t="s">
        <v>26</v>
      </c>
      <c r="D85" s="25"/>
      <c r="E85" s="25"/>
      <c r="F85" s="51"/>
      <c r="G85" s="179">
        <f>G86</f>
        <v>3797537</v>
      </c>
    </row>
    <row r="86" spans="1:7" ht="15.75">
      <c r="A86" s="62" t="s">
        <v>37</v>
      </c>
      <c r="B86" s="253" t="s">
        <v>82</v>
      </c>
      <c r="C86" s="33" t="s">
        <v>26</v>
      </c>
      <c r="D86" s="33" t="s">
        <v>36</v>
      </c>
      <c r="E86" s="33"/>
      <c r="F86" s="50"/>
      <c r="G86" s="169">
        <f>G87+G99</f>
        <v>3797537</v>
      </c>
    </row>
    <row r="87" spans="1:7" ht="15.75">
      <c r="A87" s="277" t="s">
        <v>132</v>
      </c>
      <c r="B87" s="26" t="s">
        <v>82</v>
      </c>
      <c r="C87" s="101" t="s">
        <v>26</v>
      </c>
      <c r="D87" s="101" t="s">
        <v>36</v>
      </c>
      <c r="E87" s="211" t="s">
        <v>254</v>
      </c>
      <c r="F87" s="102"/>
      <c r="G87" s="170">
        <f>G88</f>
        <v>1338657</v>
      </c>
    </row>
    <row r="88" spans="1:7" ht="15.75">
      <c r="A88" s="278" t="s">
        <v>135</v>
      </c>
      <c r="B88" s="26" t="s">
        <v>82</v>
      </c>
      <c r="C88" s="205" t="s">
        <v>26</v>
      </c>
      <c r="D88" s="205" t="s">
        <v>36</v>
      </c>
      <c r="E88" s="205" t="s">
        <v>282</v>
      </c>
      <c r="F88" s="103"/>
      <c r="G88" s="181">
        <f>G89+G91+G94+G97</f>
        <v>1338657</v>
      </c>
    </row>
    <row r="89" spans="1:7" ht="15">
      <c r="A89" s="282" t="s">
        <v>358</v>
      </c>
      <c r="B89" s="26" t="s">
        <v>82</v>
      </c>
      <c r="C89" s="191" t="s">
        <v>26</v>
      </c>
      <c r="D89" s="191" t="s">
        <v>36</v>
      </c>
      <c r="E89" s="191" t="s">
        <v>359</v>
      </c>
      <c r="F89" s="48"/>
      <c r="G89" s="177">
        <f>G90</f>
        <v>90000</v>
      </c>
    </row>
    <row r="90" spans="1:7" ht="15.75">
      <c r="A90" s="20" t="s">
        <v>115</v>
      </c>
      <c r="B90" s="27" t="s">
        <v>82</v>
      </c>
      <c r="C90" s="110" t="s">
        <v>26</v>
      </c>
      <c r="D90" s="110" t="s">
        <v>36</v>
      </c>
      <c r="E90" s="199" t="s">
        <v>359</v>
      </c>
      <c r="F90" s="49" t="s">
        <v>116</v>
      </c>
      <c r="G90" s="167">
        <f>'Расходы по новым ЦС'!F94</f>
        <v>90000</v>
      </c>
    </row>
    <row r="91" spans="1:7" ht="15">
      <c r="A91" s="283" t="s">
        <v>361</v>
      </c>
      <c r="B91" s="26" t="s">
        <v>82</v>
      </c>
      <c r="C91" s="191" t="s">
        <v>26</v>
      </c>
      <c r="D91" s="191" t="s">
        <v>36</v>
      </c>
      <c r="E91" s="191" t="s">
        <v>360</v>
      </c>
      <c r="F91" s="48"/>
      <c r="G91" s="197">
        <f>G92+G93</f>
        <v>607584</v>
      </c>
    </row>
    <row r="92" spans="1:7" ht="15.75">
      <c r="A92" s="20" t="s">
        <v>115</v>
      </c>
      <c r="B92" s="27" t="s">
        <v>82</v>
      </c>
      <c r="C92" s="110" t="s">
        <v>26</v>
      </c>
      <c r="D92" s="110" t="s">
        <v>36</v>
      </c>
      <c r="E92" s="199" t="s">
        <v>360</v>
      </c>
      <c r="F92" s="49" t="s">
        <v>116</v>
      </c>
      <c r="G92" s="167">
        <f>'Расходы по новым ЦС'!F96</f>
        <v>579244</v>
      </c>
    </row>
    <row r="93" spans="1:7" ht="15.75">
      <c r="A93" s="20" t="s">
        <v>122</v>
      </c>
      <c r="B93" s="27" t="s">
        <v>82</v>
      </c>
      <c r="C93" s="110" t="s">
        <v>26</v>
      </c>
      <c r="D93" s="110" t="s">
        <v>36</v>
      </c>
      <c r="E93" s="311" t="s">
        <v>360</v>
      </c>
      <c r="F93" s="49" t="s">
        <v>120</v>
      </c>
      <c r="G93" s="167">
        <f>'Расходы по новым ЦС'!F97</f>
        <v>28340</v>
      </c>
    </row>
    <row r="94" spans="1:7" ht="15">
      <c r="A94" s="283" t="s">
        <v>363</v>
      </c>
      <c r="B94" s="26" t="s">
        <v>82</v>
      </c>
      <c r="C94" s="191" t="s">
        <v>26</v>
      </c>
      <c r="D94" s="191" t="s">
        <v>36</v>
      </c>
      <c r="E94" s="191" t="s">
        <v>362</v>
      </c>
      <c r="F94" s="48"/>
      <c r="G94" s="197">
        <f>G95+G96</f>
        <v>632089</v>
      </c>
    </row>
    <row r="95" spans="1:7" ht="15.75">
      <c r="A95" s="20" t="s">
        <v>115</v>
      </c>
      <c r="B95" s="27" t="s">
        <v>82</v>
      </c>
      <c r="C95" s="110" t="s">
        <v>26</v>
      </c>
      <c r="D95" s="110" t="s">
        <v>36</v>
      </c>
      <c r="E95" s="199" t="s">
        <v>362</v>
      </c>
      <c r="F95" s="49" t="s">
        <v>116</v>
      </c>
      <c r="G95" s="167">
        <f>'Расходы по новым ЦС'!F99</f>
        <v>525989</v>
      </c>
    </row>
    <row r="96" spans="1:7" ht="15.75">
      <c r="A96" s="20" t="s">
        <v>122</v>
      </c>
      <c r="B96" s="27" t="s">
        <v>82</v>
      </c>
      <c r="C96" s="110" t="s">
        <v>26</v>
      </c>
      <c r="D96" s="110" t="s">
        <v>36</v>
      </c>
      <c r="E96" s="199" t="s">
        <v>362</v>
      </c>
      <c r="F96" s="49" t="s">
        <v>120</v>
      </c>
      <c r="G96" s="167">
        <f>'Расходы по новым ЦС'!F100</f>
        <v>106100</v>
      </c>
    </row>
    <row r="97" spans="1:7" ht="15">
      <c r="A97" s="283" t="s">
        <v>365</v>
      </c>
      <c r="B97" s="26" t="s">
        <v>82</v>
      </c>
      <c r="C97" s="191" t="s">
        <v>26</v>
      </c>
      <c r="D97" s="191" t="s">
        <v>36</v>
      </c>
      <c r="E97" s="191" t="s">
        <v>364</v>
      </c>
      <c r="F97" s="48"/>
      <c r="G97" s="197">
        <f>G98</f>
        <v>8984</v>
      </c>
    </row>
    <row r="98" spans="1:7" ht="15.75">
      <c r="A98" s="20" t="s">
        <v>115</v>
      </c>
      <c r="B98" s="27" t="s">
        <v>82</v>
      </c>
      <c r="C98" s="110" t="s">
        <v>26</v>
      </c>
      <c r="D98" s="110" t="s">
        <v>36</v>
      </c>
      <c r="E98" s="199" t="s">
        <v>364</v>
      </c>
      <c r="F98" s="49" t="s">
        <v>116</v>
      </c>
      <c r="G98" s="167">
        <f>'Расходы по новым ЦС'!F102</f>
        <v>8984</v>
      </c>
    </row>
    <row r="99" spans="1:7" ht="15.75">
      <c r="A99" s="284" t="s">
        <v>289</v>
      </c>
      <c r="B99" s="26" t="s">
        <v>82</v>
      </c>
      <c r="C99" s="211" t="s">
        <v>26</v>
      </c>
      <c r="D99" s="211" t="s">
        <v>36</v>
      </c>
      <c r="E99" s="211" t="s">
        <v>290</v>
      </c>
      <c r="F99" s="196"/>
      <c r="G99" s="170">
        <f>G100</f>
        <v>2458880</v>
      </c>
    </row>
    <row r="100" spans="1:7" ht="30">
      <c r="A100" s="285" t="s">
        <v>291</v>
      </c>
      <c r="B100" s="26" t="s">
        <v>82</v>
      </c>
      <c r="C100" s="205" t="s">
        <v>26</v>
      </c>
      <c r="D100" s="205" t="s">
        <v>36</v>
      </c>
      <c r="E100" s="205" t="s">
        <v>292</v>
      </c>
      <c r="F100" s="52"/>
      <c r="G100" s="181">
        <f>G101+G103+G105+G107</f>
        <v>2458880</v>
      </c>
    </row>
    <row r="101" spans="1:7" ht="15">
      <c r="A101" s="287" t="s">
        <v>489</v>
      </c>
      <c r="B101" s="26" t="s">
        <v>82</v>
      </c>
      <c r="C101" s="310" t="s">
        <v>26</v>
      </c>
      <c r="D101" s="310" t="s">
        <v>36</v>
      </c>
      <c r="E101" s="310" t="s">
        <v>488</v>
      </c>
      <c r="F101" s="48"/>
      <c r="G101" s="175">
        <f>G102</f>
        <v>1518950</v>
      </c>
    </row>
    <row r="102" spans="1:7" ht="15.75">
      <c r="A102" s="20" t="s">
        <v>115</v>
      </c>
      <c r="B102" s="27" t="s">
        <v>82</v>
      </c>
      <c r="C102" s="110" t="s">
        <v>26</v>
      </c>
      <c r="D102" s="110" t="s">
        <v>36</v>
      </c>
      <c r="E102" s="311" t="s">
        <v>488</v>
      </c>
      <c r="F102" s="49" t="s">
        <v>116</v>
      </c>
      <c r="G102" s="208">
        <f>'Расходы по новым ЦС'!F106</f>
        <v>1518950</v>
      </c>
    </row>
    <row r="103" spans="1:7" ht="15">
      <c r="A103" s="287" t="s">
        <v>366</v>
      </c>
      <c r="B103" s="26" t="s">
        <v>82</v>
      </c>
      <c r="C103" s="191" t="s">
        <v>26</v>
      </c>
      <c r="D103" s="191" t="s">
        <v>36</v>
      </c>
      <c r="E103" s="191" t="s">
        <v>367</v>
      </c>
      <c r="F103" s="48"/>
      <c r="G103" s="175">
        <f>G104</f>
        <v>50000</v>
      </c>
    </row>
    <row r="104" spans="1:7" ht="15.75">
      <c r="A104" s="20" t="s">
        <v>115</v>
      </c>
      <c r="B104" s="27" t="s">
        <v>82</v>
      </c>
      <c r="C104" s="110" t="s">
        <v>26</v>
      </c>
      <c r="D104" s="110" t="s">
        <v>36</v>
      </c>
      <c r="E104" s="199" t="s">
        <v>367</v>
      </c>
      <c r="F104" s="49" t="s">
        <v>116</v>
      </c>
      <c r="G104" s="208">
        <f>'Расходы по новым ЦС'!F108</f>
        <v>50000</v>
      </c>
    </row>
    <row r="105" spans="1:7" ht="15">
      <c r="A105" s="287" t="s">
        <v>491</v>
      </c>
      <c r="B105" s="26" t="s">
        <v>82</v>
      </c>
      <c r="C105" s="310" t="s">
        <v>26</v>
      </c>
      <c r="D105" s="310" t="s">
        <v>36</v>
      </c>
      <c r="E105" s="310" t="s">
        <v>490</v>
      </c>
      <c r="F105" s="48"/>
      <c r="G105" s="175">
        <f>G106</f>
        <v>195338</v>
      </c>
    </row>
    <row r="106" spans="1:7" ht="15.75">
      <c r="A106" s="20" t="s">
        <v>115</v>
      </c>
      <c r="B106" s="27" t="s">
        <v>82</v>
      </c>
      <c r="C106" s="110" t="s">
        <v>26</v>
      </c>
      <c r="D106" s="110" t="s">
        <v>36</v>
      </c>
      <c r="E106" s="311" t="s">
        <v>490</v>
      </c>
      <c r="F106" s="49" t="s">
        <v>116</v>
      </c>
      <c r="G106" s="208">
        <f>'Расходы по новым ЦС'!F110</f>
        <v>195338</v>
      </c>
    </row>
    <row r="107" spans="1:7" ht="15.75">
      <c r="A107" s="281" t="s">
        <v>344</v>
      </c>
      <c r="B107" s="26" t="s">
        <v>82</v>
      </c>
      <c r="C107" s="191" t="s">
        <v>26</v>
      </c>
      <c r="D107" s="191" t="s">
        <v>36</v>
      </c>
      <c r="E107" s="191" t="s">
        <v>368</v>
      </c>
      <c r="F107" s="49"/>
      <c r="G107" s="188">
        <f>G108+G109</f>
        <v>694592</v>
      </c>
    </row>
    <row r="108" spans="1:7" ht="15.75">
      <c r="A108" s="20" t="s">
        <v>115</v>
      </c>
      <c r="B108" s="27" t="s">
        <v>82</v>
      </c>
      <c r="C108" s="110" t="s">
        <v>26</v>
      </c>
      <c r="D108" s="110" t="s">
        <v>36</v>
      </c>
      <c r="E108" s="199" t="s">
        <v>368</v>
      </c>
      <c r="F108" s="49" t="s">
        <v>116</v>
      </c>
      <c r="G108" s="208">
        <f>'Расходы по новым ЦС'!F112</f>
        <v>379592</v>
      </c>
    </row>
    <row r="109" spans="1:7" ht="15.75">
      <c r="A109" s="20" t="s">
        <v>122</v>
      </c>
      <c r="B109" s="27" t="s">
        <v>82</v>
      </c>
      <c r="C109" s="110" t="s">
        <v>26</v>
      </c>
      <c r="D109" s="110" t="s">
        <v>36</v>
      </c>
      <c r="E109" s="199" t="s">
        <v>368</v>
      </c>
      <c r="F109" s="49" t="s">
        <v>120</v>
      </c>
      <c r="G109" s="208">
        <f>'Расходы по новым ЦС'!F113</f>
        <v>315000</v>
      </c>
    </row>
    <row r="110" spans="1:7" ht="15.75">
      <c r="A110" s="30" t="s">
        <v>6</v>
      </c>
      <c r="B110" s="251" t="s">
        <v>82</v>
      </c>
      <c r="C110" s="25" t="s">
        <v>31</v>
      </c>
      <c r="D110" s="25"/>
      <c r="E110" s="25"/>
      <c r="F110" s="51"/>
      <c r="G110" s="179">
        <f>G116+G111</f>
        <v>5744580</v>
      </c>
    </row>
    <row r="111" spans="1:7" ht="15.75" hidden="1" outlineLevel="1">
      <c r="A111" s="115" t="s">
        <v>106</v>
      </c>
      <c r="B111" s="254" t="s">
        <v>82</v>
      </c>
      <c r="C111" s="113" t="s">
        <v>31</v>
      </c>
      <c r="D111" s="113" t="s">
        <v>38</v>
      </c>
      <c r="E111" s="113"/>
      <c r="F111" s="114"/>
      <c r="G111" s="180">
        <f>G112</f>
        <v>0</v>
      </c>
    </row>
    <row r="112" spans="1:7" ht="15.75" hidden="1" outlineLevel="1">
      <c r="A112" s="277" t="s">
        <v>132</v>
      </c>
      <c r="B112" s="26" t="s">
        <v>82</v>
      </c>
      <c r="C112" s="209" t="s">
        <v>31</v>
      </c>
      <c r="D112" s="209" t="s">
        <v>38</v>
      </c>
      <c r="E112" s="211" t="s">
        <v>254</v>
      </c>
      <c r="F112" s="102"/>
      <c r="G112" s="170">
        <f>G113</f>
        <v>0</v>
      </c>
    </row>
    <row r="113" spans="1:7" ht="15.75" hidden="1" outlineLevel="1">
      <c r="A113" s="278" t="s">
        <v>135</v>
      </c>
      <c r="B113" s="27" t="s">
        <v>82</v>
      </c>
      <c r="C113" s="190" t="s">
        <v>31</v>
      </c>
      <c r="D113" s="190" t="s">
        <v>38</v>
      </c>
      <c r="E113" s="205" t="s">
        <v>282</v>
      </c>
      <c r="F113" s="103"/>
      <c r="G113" s="181">
        <f>G114</f>
        <v>0</v>
      </c>
    </row>
    <row r="114" spans="1:7" ht="15.75" hidden="1" outlineLevel="1">
      <c r="A114" s="129" t="s">
        <v>136</v>
      </c>
      <c r="B114" s="27" t="s">
        <v>82</v>
      </c>
      <c r="C114" s="130" t="s">
        <v>31</v>
      </c>
      <c r="D114" s="130" t="s">
        <v>38</v>
      </c>
      <c r="E114" s="216" t="s">
        <v>137</v>
      </c>
      <c r="F114" s="136"/>
      <c r="G114" s="178">
        <f>G115</f>
        <v>0</v>
      </c>
    </row>
    <row r="115" spans="1:7" ht="15.75" hidden="1" outlineLevel="1">
      <c r="A115" s="20" t="s">
        <v>115</v>
      </c>
      <c r="B115" s="26" t="s">
        <v>82</v>
      </c>
      <c r="C115" s="132" t="s">
        <v>31</v>
      </c>
      <c r="D115" s="132" t="s">
        <v>38</v>
      </c>
      <c r="E115" s="217" t="s">
        <v>137</v>
      </c>
      <c r="F115" s="137" t="s">
        <v>116</v>
      </c>
      <c r="G115" s="168">
        <v>0</v>
      </c>
    </row>
    <row r="116" spans="1:7" ht="15.75" collapsed="1">
      <c r="A116" s="35" t="s">
        <v>7</v>
      </c>
      <c r="B116" s="253" t="s">
        <v>82</v>
      </c>
      <c r="C116" s="33" t="s">
        <v>31</v>
      </c>
      <c r="D116" s="33" t="s">
        <v>35</v>
      </c>
      <c r="E116" s="33"/>
      <c r="F116" s="50"/>
      <c r="G116" s="169">
        <f>G117+G122+G138</f>
        <v>5744580</v>
      </c>
    </row>
    <row r="117" spans="1:7" ht="15.75" hidden="1" outlineLevel="1">
      <c r="A117" s="277" t="s">
        <v>132</v>
      </c>
      <c r="B117" s="26" t="s">
        <v>82</v>
      </c>
      <c r="C117" s="211" t="s">
        <v>31</v>
      </c>
      <c r="D117" s="211" t="s">
        <v>35</v>
      </c>
      <c r="E117" s="211" t="s">
        <v>254</v>
      </c>
      <c r="F117" s="102"/>
      <c r="G117" s="170">
        <f>G118</f>
        <v>0</v>
      </c>
    </row>
    <row r="118" spans="1:7" ht="15.75" hidden="1" outlineLevel="1">
      <c r="A118" s="278" t="s">
        <v>135</v>
      </c>
      <c r="B118" s="26" t="s">
        <v>82</v>
      </c>
      <c r="C118" s="205" t="s">
        <v>31</v>
      </c>
      <c r="D118" s="205" t="s">
        <v>35</v>
      </c>
      <c r="E118" s="205" t="s">
        <v>282</v>
      </c>
      <c r="F118" s="103"/>
      <c r="G118" s="181">
        <f>G119</f>
        <v>0</v>
      </c>
    </row>
    <row r="119" spans="1:7" ht="15.75" hidden="1" outlineLevel="1">
      <c r="A119" s="292" t="s">
        <v>380</v>
      </c>
      <c r="B119" s="26" t="s">
        <v>82</v>
      </c>
      <c r="C119" s="133" t="s">
        <v>31</v>
      </c>
      <c r="D119" s="133" t="s">
        <v>35</v>
      </c>
      <c r="E119" s="191" t="s">
        <v>381</v>
      </c>
      <c r="F119" s="135"/>
      <c r="G119" s="177">
        <f>G120+G121</f>
        <v>0</v>
      </c>
    </row>
    <row r="120" spans="1:7" ht="15.75" hidden="1" outlineLevel="1">
      <c r="A120" s="20" t="s">
        <v>124</v>
      </c>
      <c r="B120" s="27" t="s">
        <v>82</v>
      </c>
      <c r="C120" s="131" t="s">
        <v>31</v>
      </c>
      <c r="D120" s="131" t="s">
        <v>35</v>
      </c>
      <c r="E120" s="199" t="s">
        <v>381</v>
      </c>
      <c r="F120" s="49" t="s">
        <v>123</v>
      </c>
      <c r="G120" s="208">
        <v>0</v>
      </c>
    </row>
    <row r="121" spans="1:7" ht="15.75" hidden="1" outlineLevel="1">
      <c r="A121" s="20" t="s">
        <v>117</v>
      </c>
      <c r="B121" s="27" t="s">
        <v>82</v>
      </c>
      <c r="C121" s="131" t="s">
        <v>31</v>
      </c>
      <c r="D121" s="131" t="s">
        <v>35</v>
      </c>
      <c r="E121" s="311" t="s">
        <v>381</v>
      </c>
      <c r="F121" s="49" t="s">
        <v>118</v>
      </c>
      <c r="G121" s="208">
        <v>0</v>
      </c>
    </row>
    <row r="122" spans="1:7" ht="31.5" collapsed="1">
      <c r="A122" s="284" t="s">
        <v>635</v>
      </c>
      <c r="B122" s="26" t="s">
        <v>82</v>
      </c>
      <c r="C122" s="210" t="s">
        <v>31</v>
      </c>
      <c r="D122" s="210" t="s">
        <v>35</v>
      </c>
      <c r="E122" s="210" t="s">
        <v>300</v>
      </c>
      <c r="F122" s="212"/>
      <c r="G122" s="170">
        <f>G123</f>
        <v>700000</v>
      </c>
    </row>
    <row r="123" spans="1:7" ht="15.75">
      <c r="A123" s="293" t="s">
        <v>301</v>
      </c>
      <c r="B123" s="26" t="s">
        <v>82</v>
      </c>
      <c r="C123" s="190" t="s">
        <v>31</v>
      </c>
      <c r="D123" s="190" t="s">
        <v>35</v>
      </c>
      <c r="E123" s="190" t="s">
        <v>302</v>
      </c>
      <c r="F123" s="52"/>
      <c r="G123" s="181">
        <f>G124+G126+G128+G130+G132+G136+G134</f>
        <v>700000</v>
      </c>
    </row>
    <row r="124" spans="1:7" ht="15.75">
      <c r="A124" s="282" t="s">
        <v>369</v>
      </c>
      <c r="B124" s="26" t="s">
        <v>82</v>
      </c>
      <c r="C124" s="191" t="s">
        <v>31</v>
      </c>
      <c r="D124" s="191" t="s">
        <v>35</v>
      </c>
      <c r="E124" s="191" t="s">
        <v>370</v>
      </c>
      <c r="F124" s="49"/>
      <c r="G124" s="175">
        <f>G125</f>
        <v>200000</v>
      </c>
    </row>
    <row r="125" spans="1:7" ht="15.75">
      <c r="A125" s="20" t="s">
        <v>117</v>
      </c>
      <c r="B125" s="27" t="s">
        <v>82</v>
      </c>
      <c r="C125" s="110" t="s">
        <v>31</v>
      </c>
      <c r="D125" s="110" t="s">
        <v>35</v>
      </c>
      <c r="E125" s="110" t="s">
        <v>370</v>
      </c>
      <c r="F125" s="49" t="s">
        <v>118</v>
      </c>
      <c r="G125" s="174">
        <f>'Расходы по новым ЦС'!F148</f>
        <v>200000</v>
      </c>
    </row>
    <row r="126" spans="1:7" ht="15.75">
      <c r="A126" s="282" t="s">
        <v>371</v>
      </c>
      <c r="B126" s="26" t="s">
        <v>82</v>
      </c>
      <c r="C126" s="191" t="s">
        <v>31</v>
      </c>
      <c r="D126" s="191" t="s">
        <v>35</v>
      </c>
      <c r="E126" s="191" t="s">
        <v>372</v>
      </c>
      <c r="F126" s="49"/>
      <c r="G126" s="175">
        <f>G127</f>
        <v>115000</v>
      </c>
    </row>
    <row r="127" spans="1:7" ht="15.75">
      <c r="A127" s="20" t="s">
        <v>117</v>
      </c>
      <c r="B127" s="27" t="s">
        <v>82</v>
      </c>
      <c r="C127" s="110" t="s">
        <v>31</v>
      </c>
      <c r="D127" s="110" t="s">
        <v>35</v>
      </c>
      <c r="E127" s="110" t="s">
        <v>372</v>
      </c>
      <c r="F127" s="49" t="s">
        <v>118</v>
      </c>
      <c r="G127" s="174">
        <f>'Расходы по новым ЦС'!F150</f>
        <v>115000</v>
      </c>
    </row>
    <row r="128" spans="1:7" ht="19.5" customHeight="1">
      <c r="A128" s="282" t="s">
        <v>373</v>
      </c>
      <c r="B128" s="26" t="s">
        <v>82</v>
      </c>
      <c r="C128" s="191" t="s">
        <v>31</v>
      </c>
      <c r="D128" s="191" t="s">
        <v>35</v>
      </c>
      <c r="E128" s="191" t="s">
        <v>374</v>
      </c>
      <c r="F128" s="49"/>
      <c r="G128" s="175">
        <f>G129</f>
        <v>25000</v>
      </c>
    </row>
    <row r="129" spans="1:7" ht="15.75">
      <c r="A129" s="20" t="s">
        <v>115</v>
      </c>
      <c r="B129" s="27" t="s">
        <v>82</v>
      </c>
      <c r="C129" s="199" t="s">
        <v>31</v>
      </c>
      <c r="D129" s="199" t="s">
        <v>35</v>
      </c>
      <c r="E129" s="110" t="s">
        <v>374</v>
      </c>
      <c r="F129" s="49" t="s">
        <v>116</v>
      </c>
      <c r="G129" s="208">
        <f>'Расходы по новым ЦС'!F152</f>
        <v>25000</v>
      </c>
    </row>
    <row r="130" spans="1:7" ht="15.75">
      <c r="A130" s="281" t="s">
        <v>375</v>
      </c>
      <c r="B130" s="17" t="s">
        <v>82</v>
      </c>
      <c r="C130" s="191" t="s">
        <v>31</v>
      </c>
      <c r="D130" s="191" t="s">
        <v>35</v>
      </c>
      <c r="E130" s="191" t="s">
        <v>376</v>
      </c>
      <c r="F130" s="49"/>
      <c r="G130" s="188">
        <f>G131</f>
        <v>200000</v>
      </c>
    </row>
    <row r="131" spans="1:7" ht="15.75">
      <c r="A131" s="20" t="s">
        <v>117</v>
      </c>
      <c r="B131" s="27" t="s">
        <v>82</v>
      </c>
      <c r="C131" s="110" t="s">
        <v>31</v>
      </c>
      <c r="D131" s="110" t="s">
        <v>35</v>
      </c>
      <c r="E131" s="110" t="s">
        <v>376</v>
      </c>
      <c r="F131" s="49" t="s">
        <v>118</v>
      </c>
      <c r="G131" s="208">
        <f>'Расходы по новым ЦС'!F154</f>
        <v>200000</v>
      </c>
    </row>
    <row r="132" spans="1:7" ht="29.25" customHeight="1">
      <c r="A132" s="282" t="s">
        <v>377</v>
      </c>
      <c r="B132" s="26" t="s">
        <v>82</v>
      </c>
      <c r="C132" s="191" t="s">
        <v>31</v>
      </c>
      <c r="D132" s="191" t="s">
        <v>35</v>
      </c>
      <c r="E132" s="191" t="s">
        <v>378</v>
      </c>
      <c r="F132" s="49"/>
      <c r="G132" s="188">
        <f>G133</f>
        <v>80000</v>
      </c>
    </row>
    <row r="133" spans="1:7" ht="15.75">
      <c r="A133" s="20" t="s">
        <v>122</v>
      </c>
      <c r="B133" s="27" t="s">
        <v>82</v>
      </c>
      <c r="C133" s="110" t="s">
        <v>31</v>
      </c>
      <c r="D133" s="110" t="s">
        <v>35</v>
      </c>
      <c r="E133" s="110" t="s">
        <v>378</v>
      </c>
      <c r="F133" s="49" t="s">
        <v>120</v>
      </c>
      <c r="G133" s="208">
        <f>'Расходы по новым ЦС'!F156</f>
        <v>80000</v>
      </c>
    </row>
    <row r="134" spans="1:7" ht="48.75" customHeight="1">
      <c r="A134" s="281" t="s">
        <v>538</v>
      </c>
      <c r="B134" s="26" t="s">
        <v>82</v>
      </c>
      <c r="C134" s="310" t="s">
        <v>31</v>
      </c>
      <c r="D134" s="310" t="s">
        <v>35</v>
      </c>
      <c r="E134" s="310" t="s">
        <v>537</v>
      </c>
      <c r="F134" s="49"/>
      <c r="G134" s="188">
        <f>G135</f>
        <v>50000</v>
      </c>
    </row>
    <row r="135" spans="1:7" ht="15.75">
      <c r="A135" s="20" t="s">
        <v>117</v>
      </c>
      <c r="B135" s="27" t="s">
        <v>82</v>
      </c>
      <c r="C135" s="110" t="s">
        <v>31</v>
      </c>
      <c r="D135" s="110" t="s">
        <v>35</v>
      </c>
      <c r="E135" s="110" t="s">
        <v>537</v>
      </c>
      <c r="F135" s="49" t="s">
        <v>118</v>
      </c>
      <c r="G135" s="208">
        <f>'Расходы по новым ЦС'!F158</f>
        <v>50000</v>
      </c>
    </row>
    <row r="136" spans="1:7" ht="15.75">
      <c r="A136" s="281" t="s">
        <v>344</v>
      </c>
      <c r="B136" s="26" t="s">
        <v>82</v>
      </c>
      <c r="C136" s="191" t="s">
        <v>31</v>
      </c>
      <c r="D136" s="191" t="s">
        <v>35</v>
      </c>
      <c r="E136" s="191" t="s">
        <v>379</v>
      </c>
      <c r="F136" s="49"/>
      <c r="G136" s="188">
        <f>G137</f>
        <v>30000</v>
      </c>
    </row>
    <row r="137" spans="1:7" ht="15.75">
      <c r="A137" s="20" t="s">
        <v>115</v>
      </c>
      <c r="B137" s="27" t="s">
        <v>82</v>
      </c>
      <c r="C137" s="199" t="s">
        <v>31</v>
      </c>
      <c r="D137" s="199" t="s">
        <v>35</v>
      </c>
      <c r="E137" s="110" t="s">
        <v>379</v>
      </c>
      <c r="F137" s="49" t="s">
        <v>116</v>
      </c>
      <c r="G137" s="208">
        <f>'Расходы по новым ЦС'!F160</f>
        <v>30000</v>
      </c>
    </row>
    <row r="138" spans="1:7" ht="15.75">
      <c r="A138" s="284" t="s">
        <v>238</v>
      </c>
      <c r="B138" s="26" t="s">
        <v>82</v>
      </c>
      <c r="C138" s="211" t="s">
        <v>31</v>
      </c>
      <c r="D138" s="211" t="s">
        <v>35</v>
      </c>
      <c r="E138" s="211" t="s">
        <v>243</v>
      </c>
      <c r="F138" s="196"/>
      <c r="G138" s="170">
        <f>G139</f>
        <v>5044580</v>
      </c>
    </row>
    <row r="139" spans="1:7" ht="15.75">
      <c r="A139" s="294" t="s">
        <v>296</v>
      </c>
      <c r="B139" s="26" t="s">
        <v>82</v>
      </c>
      <c r="C139" s="205" t="s">
        <v>31</v>
      </c>
      <c r="D139" s="205" t="s">
        <v>35</v>
      </c>
      <c r="E139" s="205" t="s">
        <v>297</v>
      </c>
      <c r="F139" s="112"/>
      <c r="G139" s="181">
        <f>G140+G142</f>
        <v>5044580</v>
      </c>
    </row>
    <row r="140" spans="1:7" ht="29.25" customHeight="1">
      <c r="A140" s="283" t="s">
        <v>298</v>
      </c>
      <c r="B140" s="26" t="s">
        <v>82</v>
      </c>
      <c r="C140" s="191" t="s">
        <v>31</v>
      </c>
      <c r="D140" s="191" t="s">
        <v>35</v>
      </c>
      <c r="E140" s="191" t="s">
        <v>299</v>
      </c>
      <c r="F140" s="48"/>
      <c r="G140" s="175">
        <f>G141</f>
        <v>1513370</v>
      </c>
    </row>
    <row r="141" spans="1:7" ht="15.75">
      <c r="A141" s="20" t="s">
        <v>115</v>
      </c>
      <c r="B141" s="27" t="s">
        <v>82</v>
      </c>
      <c r="C141" s="199" t="s">
        <v>31</v>
      </c>
      <c r="D141" s="199" t="s">
        <v>35</v>
      </c>
      <c r="E141" s="199" t="s">
        <v>299</v>
      </c>
      <c r="F141" s="49" t="s">
        <v>116</v>
      </c>
      <c r="G141" s="208">
        <f>'Расходы по новым ЦС'!F164</f>
        <v>1513370</v>
      </c>
    </row>
    <row r="142" spans="1:7" ht="28.5">
      <c r="A142" s="344" t="s">
        <v>487</v>
      </c>
      <c r="B142" s="26" t="s">
        <v>82</v>
      </c>
      <c r="C142" s="310" t="s">
        <v>31</v>
      </c>
      <c r="D142" s="310" t="s">
        <v>35</v>
      </c>
      <c r="E142" s="310" t="s">
        <v>539</v>
      </c>
      <c r="F142" s="48"/>
      <c r="G142" s="175">
        <f>G143</f>
        <v>3531210</v>
      </c>
    </row>
    <row r="143" spans="1:7" ht="15.75">
      <c r="A143" s="20" t="s">
        <v>115</v>
      </c>
      <c r="B143" s="27" t="s">
        <v>82</v>
      </c>
      <c r="C143" s="311" t="s">
        <v>31</v>
      </c>
      <c r="D143" s="311" t="s">
        <v>35</v>
      </c>
      <c r="E143" s="311" t="s">
        <v>539</v>
      </c>
      <c r="F143" s="49" t="s">
        <v>116</v>
      </c>
      <c r="G143" s="208">
        <f>'Расходы по новым ЦС'!F166</f>
        <v>3531210</v>
      </c>
    </row>
    <row r="144" spans="1:7" ht="15.75">
      <c r="A144" s="31" t="s">
        <v>9</v>
      </c>
      <c r="B144" s="252" t="s">
        <v>82</v>
      </c>
      <c r="C144" s="25" t="s">
        <v>39</v>
      </c>
      <c r="D144" s="25"/>
      <c r="E144" s="25"/>
      <c r="F144" s="51"/>
      <c r="G144" s="179">
        <f>G145+G154+G159</f>
        <v>19710550</v>
      </c>
    </row>
    <row r="145" spans="1:7" ht="15.75">
      <c r="A145" s="115" t="s">
        <v>10</v>
      </c>
      <c r="B145" s="253" t="s">
        <v>82</v>
      </c>
      <c r="C145" s="113" t="s">
        <v>39</v>
      </c>
      <c r="D145" s="113" t="s">
        <v>25</v>
      </c>
      <c r="E145" s="116"/>
      <c r="F145" s="117"/>
      <c r="G145" s="180">
        <f>G146+G150</f>
        <v>5698000</v>
      </c>
    </row>
    <row r="146" spans="1:7" ht="31.5" hidden="1" outlineLevel="1">
      <c r="A146" s="296" t="s">
        <v>222</v>
      </c>
      <c r="B146" s="26" t="s">
        <v>82</v>
      </c>
      <c r="C146" s="211" t="s">
        <v>39</v>
      </c>
      <c r="D146" s="211" t="s">
        <v>25</v>
      </c>
      <c r="E146" s="211" t="s">
        <v>223</v>
      </c>
      <c r="F146" s="212"/>
      <c r="G146" s="170">
        <f>G147</f>
        <v>0</v>
      </c>
    </row>
    <row r="147" spans="1:7" ht="15.75" hidden="1" outlineLevel="1">
      <c r="A147" s="289" t="s">
        <v>224</v>
      </c>
      <c r="B147" s="26" t="s">
        <v>82</v>
      </c>
      <c r="C147" s="205" t="s">
        <v>39</v>
      </c>
      <c r="D147" s="205" t="s">
        <v>25</v>
      </c>
      <c r="E147" s="205" t="s">
        <v>225</v>
      </c>
      <c r="F147" s="52"/>
      <c r="G147" s="181">
        <f>G148</f>
        <v>0</v>
      </c>
    </row>
    <row r="148" spans="1:7" ht="15" hidden="1" outlineLevel="1">
      <c r="A148" s="291" t="s">
        <v>232</v>
      </c>
      <c r="B148" s="26" t="s">
        <v>82</v>
      </c>
      <c r="C148" s="310" t="s">
        <v>39</v>
      </c>
      <c r="D148" s="310" t="s">
        <v>25</v>
      </c>
      <c r="E148" s="310" t="s">
        <v>233</v>
      </c>
      <c r="F148" s="48"/>
      <c r="G148" s="197">
        <f>G149</f>
        <v>0</v>
      </c>
    </row>
    <row r="149" spans="1:7" ht="15.75" hidden="1" outlineLevel="1">
      <c r="A149" s="20" t="s">
        <v>115</v>
      </c>
      <c r="B149" s="27" t="s">
        <v>82</v>
      </c>
      <c r="C149" s="311" t="s">
        <v>39</v>
      </c>
      <c r="D149" s="311" t="s">
        <v>25</v>
      </c>
      <c r="E149" s="311" t="s">
        <v>233</v>
      </c>
      <c r="F149" s="49" t="s">
        <v>116</v>
      </c>
      <c r="G149" s="167">
        <v>0</v>
      </c>
    </row>
    <row r="150" spans="1:7" ht="15.75" collapsed="1">
      <c r="A150" s="288" t="s">
        <v>238</v>
      </c>
      <c r="B150" s="26" t="s">
        <v>82</v>
      </c>
      <c r="C150" s="210" t="s">
        <v>39</v>
      </c>
      <c r="D150" s="209" t="s">
        <v>25</v>
      </c>
      <c r="E150" s="210" t="s">
        <v>243</v>
      </c>
      <c r="F150" s="105"/>
      <c r="G150" s="170">
        <f>G151</f>
        <v>5698000</v>
      </c>
    </row>
    <row r="151" spans="1:7" ht="15.75">
      <c r="A151" s="295" t="s">
        <v>239</v>
      </c>
      <c r="B151" s="26" t="s">
        <v>82</v>
      </c>
      <c r="C151" s="205" t="s">
        <v>39</v>
      </c>
      <c r="D151" s="205" t="s">
        <v>25</v>
      </c>
      <c r="E151" s="190" t="s">
        <v>242</v>
      </c>
      <c r="F151" s="112"/>
      <c r="G151" s="181">
        <f>G152</f>
        <v>5698000</v>
      </c>
    </row>
    <row r="152" spans="1:7" ht="15.75">
      <c r="A152" s="290" t="s">
        <v>240</v>
      </c>
      <c r="B152" s="26" t="s">
        <v>82</v>
      </c>
      <c r="C152" s="191" t="s">
        <v>39</v>
      </c>
      <c r="D152" s="191" t="s">
        <v>25</v>
      </c>
      <c r="E152" s="191" t="s">
        <v>241</v>
      </c>
      <c r="F152" s="49"/>
      <c r="G152" s="175">
        <f>G153</f>
        <v>5698000</v>
      </c>
    </row>
    <row r="153" spans="1:7" ht="15.75">
      <c r="A153" s="20" t="s">
        <v>115</v>
      </c>
      <c r="B153" s="27" t="s">
        <v>82</v>
      </c>
      <c r="C153" s="199" t="s">
        <v>39</v>
      </c>
      <c r="D153" s="199" t="s">
        <v>25</v>
      </c>
      <c r="E153" s="110" t="s">
        <v>241</v>
      </c>
      <c r="F153" s="49" t="s">
        <v>123</v>
      </c>
      <c r="G153" s="208">
        <f>'Расходы по новым ЦС'!F173</f>
        <v>5698000</v>
      </c>
    </row>
    <row r="154" spans="1:7" ht="15.75">
      <c r="A154" s="35" t="s">
        <v>11</v>
      </c>
      <c r="B154" s="253" t="s">
        <v>82</v>
      </c>
      <c r="C154" s="33" t="s">
        <v>39</v>
      </c>
      <c r="D154" s="33" t="s">
        <v>28</v>
      </c>
      <c r="E154" s="33"/>
      <c r="F154" s="50"/>
      <c r="G154" s="169">
        <f>G155</f>
        <v>13572550</v>
      </c>
    </row>
    <row r="155" spans="1:7" ht="15.75">
      <c r="A155" s="288" t="s">
        <v>195</v>
      </c>
      <c r="B155" s="26" t="s">
        <v>82</v>
      </c>
      <c r="C155" s="17" t="s">
        <v>39</v>
      </c>
      <c r="D155" s="17" t="s">
        <v>28</v>
      </c>
      <c r="E155" s="17" t="s">
        <v>194</v>
      </c>
      <c r="F155" s="102"/>
      <c r="G155" s="170">
        <f>G156</f>
        <v>13572550</v>
      </c>
    </row>
    <row r="156" spans="1:7" ht="30">
      <c r="A156" s="297" t="s">
        <v>246</v>
      </c>
      <c r="B156" s="26" t="s">
        <v>82</v>
      </c>
      <c r="C156" s="29" t="s">
        <v>39</v>
      </c>
      <c r="D156" s="29" t="s">
        <v>28</v>
      </c>
      <c r="E156" s="29" t="s">
        <v>247</v>
      </c>
      <c r="F156" s="52"/>
      <c r="G156" s="171">
        <f>G157</f>
        <v>13572550</v>
      </c>
    </row>
    <row r="157" spans="1:7" ht="15.75">
      <c r="A157" s="291" t="s">
        <v>248</v>
      </c>
      <c r="B157" s="26" t="s">
        <v>82</v>
      </c>
      <c r="C157" s="26" t="s">
        <v>39</v>
      </c>
      <c r="D157" s="26" t="s">
        <v>28</v>
      </c>
      <c r="E157" s="26" t="s">
        <v>249</v>
      </c>
      <c r="F157" s="52"/>
      <c r="G157" s="177">
        <f>G158</f>
        <v>13572550</v>
      </c>
    </row>
    <row r="158" spans="1:7" ht="15.75">
      <c r="A158" s="20" t="s">
        <v>117</v>
      </c>
      <c r="B158" s="27" t="s">
        <v>82</v>
      </c>
      <c r="C158" s="27" t="s">
        <v>39</v>
      </c>
      <c r="D158" s="27" t="s">
        <v>28</v>
      </c>
      <c r="E158" s="27" t="s">
        <v>249</v>
      </c>
      <c r="F158" s="49" t="s">
        <v>118</v>
      </c>
      <c r="G158" s="167">
        <f>'Расходы по новым ЦС'!F211</f>
        <v>13572550</v>
      </c>
    </row>
    <row r="159" spans="1:7" ht="15.75">
      <c r="A159" s="32" t="s">
        <v>12</v>
      </c>
      <c r="B159" s="253" t="s">
        <v>82</v>
      </c>
      <c r="C159" s="33" t="s">
        <v>39</v>
      </c>
      <c r="D159" s="33" t="s">
        <v>26</v>
      </c>
      <c r="E159" s="46"/>
      <c r="F159" s="53"/>
      <c r="G159" s="169">
        <f>G160</f>
        <v>440000</v>
      </c>
    </row>
    <row r="160" spans="1:7" ht="15.75">
      <c r="A160" s="284" t="s">
        <v>195</v>
      </c>
      <c r="B160" s="26" t="s">
        <v>82</v>
      </c>
      <c r="C160" s="210" t="s">
        <v>39</v>
      </c>
      <c r="D160" s="210" t="s">
        <v>26</v>
      </c>
      <c r="E160" s="210" t="s">
        <v>194</v>
      </c>
      <c r="F160" s="105"/>
      <c r="G160" s="170">
        <f>G161</f>
        <v>440000</v>
      </c>
    </row>
    <row r="161" spans="1:7" ht="15.75">
      <c r="A161" s="294" t="s">
        <v>196</v>
      </c>
      <c r="B161" s="26" t="s">
        <v>82</v>
      </c>
      <c r="C161" s="205" t="s">
        <v>39</v>
      </c>
      <c r="D161" s="205" t="s">
        <v>26</v>
      </c>
      <c r="E161" s="205" t="s">
        <v>197</v>
      </c>
      <c r="F161" s="112"/>
      <c r="G161" s="181">
        <f>G162</f>
        <v>440000</v>
      </c>
    </row>
    <row r="162" spans="1:7" ht="15">
      <c r="A162" s="203" t="s">
        <v>201</v>
      </c>
      <c r="B162" s="26" t="s">
        <v>82</v>
      </c>
      <c r="C162" s="191" t="s">
        <v>39</v>
      </c>
      <c r="D162" s="191" t="s">
        <v>26</v>
      </c>
      <c r="E162" s="191" t="s">
        <v>200</v>
      </c>
      <c r="F162" s="48"/>
      <c r="G162" s="175">
        <f>G163</f>
        <v>440000</v>
      </c>
    </row>
    <row r="163" spans="1:7" ht="15.75">
      <c r="A163" s="20" t="s">
        <v>122</v>
      </c>
      <c r="B163" s="27" t="s">
        <v>82</v>
      </c>
      <c r="C163" s="110" t="s">
        <v>39</v>
      </c>
      <c r="D163" s="110" t="s">
        <v>26</v>
      </c>
      <c r="E163" s="199" t="s">
        <v>200</v>
      </c>
      <c r="F163" s="49" t="s">
        <v>120</v>
      </c>
      <c r="G163" s="174">
        <f>'Расходы по новым ЦС'!F223</f>
        <v>440000</v>
      </c>
    </row>
    <row r="164" spans="1:7" ht="15.75">
      <c r="A164" s="31" t="s">
        <v>14</v>
      </c>
      <c r="B164" s="251" t="s">
        <v>82</v>
      </c>
      <c r="C164" s="25" t="s">
        <v>40</v>
      </c>
      <c r="D164" s="25"/>
      <c r="E164" s="36"/>
      <c r="F164" s="57"/>
      <c r="G164" s="179">
        <f>G165</f>
        <v>1533944</v>
      </c>
    </row>
    <row r="165" spans="1:7" ht="15.75">
      <c r="A165" s="32" t="s">
        <v>15</v>
      </c>
      <c r="B165" s="253" t="s">
        <v>82</v>
      </c>
      <c r="C165" s="33" t="s">
        <v>40</v>
      </c>
      <c r="D165" s="33" t="s">
        <v>40</v>
      </c>
      <c r="E165" s="33"/>
      <c r="F165" s="50"/>
      <c r="G165" s="169">
        <f>G166</f>
        <v>1533944</v>
      </c>
    </row>
    <row r="166" spans="1:7" ht="45.75" customHeight="1">
      <c r="A166" s="302" t="s">
        <v>315</v>
      </c>
      <c r="B166" s="26" t="s">
        <v>82</v>
      </c>
      <c r="C166" s="210" t="s">
        <v>40</v>
      </c>
      <c r="D166" s="210" t="s">
        <v>40</v>
      </c>
      <c r="E166" s="210" t="s">
        <v>304</v>
      </c>
      <c r="F166" s="102"/>
      <c r="G166" s="170">
        <f>G167</f>
        <v>1533944</v>
      </c>
    </row>
    <row r="167" spans="1:7" ht="15.75">
      <c r="A167" s="293" t="s">
        <v>303</v>
      </c>
      <c r="B167" s="26" t="s">
        <v>82</v>
      </c>
      <c r="C167" s="190" t="s">
        <v>40</v>
      </c>
      <c r="D167" s="190" t="s">
        <v>40</v>
      </c>
      <c r="E167" s="190" t="s">
        <v>305</v>
      </c>
      <c r="F167" s="52"/>
      <c r="G167" s="171">
        <f>G168+G171+G173+G175+G177+G179</f>
        <v>1533944</v>
      </c>
    </row>
    <row r="168" spans="1:7" ht="15.75" hidden="1" outlineLevel="1">
      <c r="A168" s="281" t="s">
        <v>382</v>
      </c>
      <c r="B168" s="26" t="s">
        <v>82</v>
      </c>
      <c r="C168" s="191" t="s">
        <v>40</v>
      </c>
      <c r="D168" s="191" t="s">
        <v>40</v>
      </c>
      <c r="E168" s="191" t="s">
        <v>383</v>
      </c>
      <c r="F168" s="207"/>
      <c r="G168" s="177">
        <f>G169+G170</f>
        <v>0</v>
      </c>
    </row>
    <row r="169" spans="1:7" ht="15.75" hidden="1" outlineLevel="1">
      <c r="A169" s="20" t="s">
        <v>115</v>
      </c>
      <c r="B169" s="27" t="s">
        <v>82</v>
      </c>
      <c r="C169" s="110" t="s">
        <v>40</v>
      </c>
      <c r="D169" s="110" t="s">
        <v>40</v>
      </c>
      <c r="E169" s="110" t="s">
        <v>383</v>
      </c>
      <c r="F169" s="207" t="s">
        <v>116</v>
      </c>
      <c r="G169" s="167">
        <v>0</v>
      </c>
    </row>
    <row r="170" spans="1:7" ht="15.75" hidden="1" outlineLevel="1">
      <c r="A170" s="20" t="s">
        <v>122</v>
      </c>
      <c r="B170" s="27" t="s">
        <v>82</v>
      </c>
      <c r="C170" s="27" t="s">
        <v>40</v>
      </c>
      <c r="D170" s="27" t="s">
        <v>40</v>
      </c>
      <c r="E170" s="110" t="s">
        <v>383</v>
      </c>
      <c r="F170" s="207" t="s">
        <v>120</v>
      </c>
      <c r="G170" s="167">
        <v>0</v>
      </c>
    </row>
    <row r="171" spans="1:7" ht="15.75" collapsed="1">
      <c r="A171" s="282" t="s">
        <v>385</v>
      </c>
      <c r="B171" s="26" t="s">
        <v>82</v>
      </c>
      <c r="C171" s="191" t="s">
        <v>40</v>
      </c>
      <c r="D171" s="191" t="s">
        <v>40</v>
      </c>
      <c r="E171" s="191" t="s">
        <v>384</v>
      </c>
      <c r="F171" s="207"/>
      <c r="G171" s="197">
        <f>G172</f>
        <v>509952</v>
      </c>
    </row>
    <row r="172" spans="1:7" ht="15.75">
      <c r="A172" s="20" t="s">
        <v>115</v>
      </c>
      <c r="B172" s="27" t="s">
        <v>82</v>
      </c>
      <c r="C172" s="110" t="s">
        <v>40</v>
      </c>
      <c r="D172" s="110" t="s">
        <v>40</v>
      </c>
      <c r="E172" s="110" t="s">
        <v>384</v>
      </c>
      <c r="F172" s="207" t="s">
        <v>116</v>
      </c>
      <c r="G172" s="167">
        <f>'Расходы по новым ЦС'!F255</f>
        <v>509952</v>
      </c>
    </row>
    <row r="173" spans="1:7" ht="15.75">
      <c r="A173" s="303" t="s">
        <v>387</v>
      </c>
      <c r="B173" s="26" t="s">
        <v>82</v>
      </c>
      <c r="C173" s="191" t="s">
        <v>40</v>
      </c>
      <c r="D173" s="191" t="s">
        <v>40</v>
      </c>
      <c r="E173" s="191" t="s">
        <v>386</v>
      </c>
      <c r="F173" s="207"/>
      <c r="G173" s="197">
        <f>G174</f>
        <v>205486</v>
      </c>
    </row>
    <row r="174" spans="1:7" ht="15.75">
      <c r="A174" s="20" t="s">
        <v>115</v>
      </c>
      <c r="B174" s="27" t="s">
        <v>82</v>
      </c>
      <c r="C174" s="110" t="s">
        <v>40</v>
      </c>
      <c r="D174" s="110" t="s">
        <v>40</v>
      </c>
      <c r="E174" s="110" t="s">
        <v>386</v>
      </c>
      <c r="F174" s="207" t="s">
        <v>116</v>
      </c>
      <c r="G174" s="167">
        <f>'Расходы по новым ЦС'!F257</f>
        <v>205486</v>
      </c>
    </row>
    <row r="175" spans="1:7" ht="15.75">
      <c r="A175" s="303" t="s">
        <v>387</v>
      </c>
      <c r="B175" s="26" t="s">
        <v>82</v>
      </c>
      <c r="C175" s="191" t="s">
        <v>40</v>
      </c>
      <c r="D175" s="191" t="s">
        <v>40</v>
      </c>
      <c r="E175" s="191" t="s">
        <v>388</v>
      </c>
      <c r="F175" s="207"/>
      <c r="G175" s="197">
        <f>G176</f>
        <v>699588</v>
      </c>
    </row>
    <row r="176" spans="1:7" ht="15.75">
      <c r="A176" s="20" t="s">
        <v>115</v>
      </c>
      <c r="B176" s="270" t="s">
        <v>82</v>
      </c>
      <c r="C176" s="110" t="s">
        <v>40</v>
      </c>
      <c r="D176" s="110" t="s">
        <v>40</v>
      </c>
      <c r="E176" s="110" t="s">
        <v>388</v>
      </c>
      <c r="F176" s="207" t="s">
        <v>116</v>
      </c>
      <c r="G176" s="167">
        <f>'Расходы по новым ЦС'!F259</f>
        <v>699588</v>
      </c>
    </row>
    <row r="177" spans="1:7" ht="15.75">
      <c r="A177" s="203" t="s">
        <v>541</v>
      </c>
      <c r="B177" s="26" t="s">
        <v>82</v>
      </c>
      <c r="C177" s="310" t="s">
        <v>40</v>
      </c>
      <c r="D177" s="310" t="s">
        <v>40</v>
      </c>
      <c r="E177" s="310" t="s">
        <v>540</v>
      </c>
      <c r="F177" s="207"/>
      <c r="G177" s="197">
        <f>G178</f>
        <v>100000</v>
      </c>
    </row>
    <row r="178" spans="1:7" ht="15.75">
      <c r="A178" s="20" t="s">
        <v>115</v>
      </c>
      <c r="B178" s="27" t="s">
        <v>82</v>
      </c>
      <c r="C178" s="110" t="s">
        <v>40</v>
      </c>
      <c r="D178" s="110" t="s">
        <v>40</v>
      </c>
      <c r="E178" s="110" t="s">
        <v>540</v>
      </c>
      <c r="F178" s="207" t="s">
        <v>116</v>
      </c>
      <c r="G178" s="167">
        <f>'Расходы по новым ЦС'!F261</f>
        <v>100000</v>
      </c>
    </row>
    <row r="179" spans="1:7" ht="15.75">
      <c r="A179" s="203" t="s">
        <v>236</v>
      </c>
      <c r="B179" s="26" t="s">
        <v>82</v>
      </c>
      <c r="C179" s="310" t="s">
        <v>40</v>
      </c>
      <c r="D179" s="310" t="s">
        <v>40</v>
      </c>
      <c r="E179" s="310" t="s">
        <v>542</v>
      </c>
      <c r="F179" s="207"/>
      <c r="G179" s="197">
        <f>G180</f>
        <v>18918</v>
      </c>
    </row>
    <row r="180" spans="1:7" ht="15.75">
      <c r="A180" s="20" t="s">
        <v>115</v>
      </c>
      <c r="B180" s="27" t="s">
        <v>82</v>
      </c>
      <c r="C180" s="110" t="s">
        <v>40</v>
      </c>
      <c r="D180" s="110" t="s">
        <v>40</v>
      </c>
      <c r="E180" s="110" t="s">
        <v>542</v>
      </c>
      <c r="F180" s="207" t="s">
        <v>116</v>
      </c>
      <c r="G180" s="167">
        <f>'Расходы по новым ЦС'!F263</f>
        <v>18918</v>
      </c>
    </row>
    <row r="181" spans="1:7" ht="15.75">
      <c r="A181" s="24" t="s">
        <v>176</v>
      </c>
      <c r="B181" s="252" t="s">
        <v>82</v>
      </c>
      <c r="C181" s="25" t="s">
        <v>38</v>
      </c>
      <c r="D181" s="25"/>
      <c r="E181" s="25"/>
      <c r="F181" s="51"/>
      <c r="G181" s="179">
        <f>G182</f>
        <v>14680000</v>
      </c>
    </row>
    <row r="182" spans="1:7" ht="15.75">
      <c r="A182" s="60" t="s">
        <v>109</v>
      </c>
      <c r="B182" s="253" t="s">
        <v>82</v>
      </c>
      <c r="C182" s="33" t="s">
        <v>38</v>
      </c>
      <c r="D182" s="33" t="s">
        <v>31</v>
      </c>
      <c r="E182" s="61"/>
      <c r="F182" s="61"/>
      <c r="G182" s="169">
        <f>G183</f>
        <v>14680000</v>
      </c>
    </row>
    <row r="183" spans="1:7" ht="47.25">
      <c r="A183" s="304" t="s">
        <v>306</v>
      </c>
      <c r="B183" s="26" t="s">
        <v>82</v>
      </c>
      <c r="C183" s="210" t="s">
        <v>38</v>
      </c>
      <c r="D183" s="210" t="s">
        <v>31</v>
      </c>
      <c r="E183" s="210" t="s">
        <v>307</v>
      </c>
      <c r="F183" s="102"/>
      <c r="G183" s="187">
        <f>G184+G198</f>
        <v>14680000</v>
      </c>
    </row>
    <row r="184" spans="1:7" ht="15.75">
      <c r="A184" s="285" t="s">
        <v>140</v>
      </c>
      <c r="B184" s="26" t="s">
        <v>82</v>
      </c>
      <c r="C184" s="190" t="s">
        <v>38</v>
      </c>
      <c r="D184" s="190" t="s">
        <v>31</v>
      </c>
      <c r="E184" s="190" t="s">
        <v>308</v>
      </c>
      <c r="F184" s="103"/>
      <c r="G184" s="171">
        <f>G187+G194+G196+G185+G190+G192</f>
        <v>14649200</v>
      </c>
    </row>
    <row r="185" spans="1:7" ht="15.75">
      <c r="A185" s="282" t="s">
        <v>544</v>
      </c>
      <c r="B185" s="26" t="s">
        <v>82</v>
      </c>
      <c r="C185" s="310" t="s">
        <v>38</v>
      </c>
      <c r="D185" s="310" t="s">
        <v>31</v>
      </c>
      <c r="E185" s="310" t="s">
        <v>543</v>
      </c>
      <c r="F185" s="103"/>
      <c r="G185" s="171">
        <f>G186</f>
        <v>431050</v>
      </c>
    </row>
    <row r="186" spans="1:7" ht="15.75">
      <c r="A186" s="20" t="s">
        <v>115</v>
      </c>
      <c r="B186" s="27" t="s">
        <v>82</v>
      </c>
      <c r="C186" s="110" t="s">
        <v>38</v>
      </c>
      <c r="D186" s="110" t="s">
        <v>31</v>
      </c>
      <c r="E186" s="110" t="s">
        <v>543</v>
      </c>
      <c r="F186" s="207" t="s">
        <v>116</v>
      </c>
      <c r="G186" s="167">
        <f>'Расходы по новым ЦС'!F269</f>
        <v>431050</v>
      </c>
    </row>
    <row r="187" spans="1:7" ht="15.75">
      <c r="A187" s="282" t="s">
        <v>391</v>
      </c>
      <c r="B187" s="26" t="s">
        <v>82</v>
      </c>
      <c r="C187" s="191" t="s">
        <v>38</v>
      </c>
      <c r="D187" s="191" t="s">
        <v>31</v>
      </c>
      <c r="E187" s="191" t="s">
        <v>390</v>
      </c>
      <c r="F187" s="103"/>
      <c r="G187" s="171">
        <f>G188+G189</f>
        <v>8881852</v>
      </c>
    </row>
    <row r="188" spans="1:7" ht="15.75">
      <c r="A188" s="20" t="s">
        <v>115</v>
      </c>
      <c r="B188" s="27" t="s">
        <v>82</v>
      </c>
      <c r="C188" s="110" t="s">
        <v>38</v>
      </c>
      <c r="D188" s="110" t="s">
        <v>31</v>
      </c>
      <c r="E188" s="110" t="s">
        <v>390</v>
      </c>
      <c r="F188" s="207" t="s">
        <v>116</v>
      </c>
      <c r="G188" s="167">
        <f>'Расходы по новым ЦС'!F271</f>
        <v>8681852</v>
      </c>
    </row>
    <row r="189" spans="1:7" ht="15.75">
      <c r="A189" s="20" t="s">
        <v>122</v>
      </c>
      <c r="B189" s="27" t="s">
        <v>82</v>
      </c>
      <c r="C189" s="110" t="s">
        <v>38</v>
      </c>
      <c r="D189" s="110" t="s">
        <v>31</v>
      </c>
      <c r="E189" s="110" t="s">
        <v>390</v>
      </c>
      <c r="F189" s="207" t="s">
        <v>120</v>
      </c>
      <c r="G189" s="167">
        <f>'Расходы по новым ЦС'!F272</f>
        <v>200000</v>
      </c>
    </row>
    <row r="190" spans="1:7" ht="31.5">
      <c r="A190" s="370" t="s">
        <v>546</v>
      </c>
      <c r="B190" s="26" t="s">
        <v>82</v>
      </c>
      <c r="C190" s="310" t="s">
        <v>38</v>
      </c>
      <c r="D190" s="310" t="s">
        <v>31</v>
      </c>
      <c r="E190" s="310" t="s">
        <v>545</v>
      </c>
      <c r="F190" s="103"/>
      <c r="G190" s="197">
        <f>G191</f>
        <v>6600</v>
      </c>
    </row>
    <row r="191" spans="1:7" ht="15.75">
      <c r="A191" s="20" t="s">
        <v>115</v>
      </c>
      <c r="B191" s="27" t="s">
        <v>82</v>
      </c>
      <c r="C191" s="110" t="s">
        <v>38</v>
      </c>
      <c r="D191" s="110" t="s">
        <v>31</v>
      </c>
      <c r="E191" s="110" t="s">
        <v>545</v>
      </c>
      <c r="F191" s="207" t="s">
        <v>116</v>
      </c>
      <c r="G191" s="167">
        <f>'Расходы по новым ЦС'!F274</f>
        <v>6600</v>
      </c>
    </row>
    <row r="192" spans="1:7" ht="15.75">
      <c r="A192" s="305" t="s">
        <v>548</v>
      </c>
      <c r="B192" s="26" t="s">
        <v>82</v>
      </c>
      <c r="C192" s="310" t="s">
        <v>38</v>
      </c>
      <c r="D192" s="310" t="s">
        <v>31</v>
      </c>
      <c r="E192" s="310" t="s">
        <v>547</v>
      </c>
      <c r="F192" s="103"/>
      <c r="G192" s="197">
        <f>G193</f>
        <v>27508</v>
      </c>
    </row>
    <row r="193" spans="1:7" ht="15.75">
      <c r="A193" s="20" t="s">
        <v>115</v>
      </c>
      <c r="B193" s="27" t="s">
        <v>82</v>
      </c>
      <c r="C193" s="110" t="s">
        <v>38</v>
      </c>
      <c r="D193" s="110" t="s">
        <v>31</v>
      </c>
      <c r="E193" s="110" t="s">
        <v>547</v>
      </c>
      <c r="F193" s="207" t="s">
        <v>116</v>
      </c>
      <c r="G193" s="167">
        <f>'Расходы по новым ЦС'!F276</f>
        <v>27508</v>
      </c>
    </row>
    <row r="194" spans="1:7" ht="15.75">
      <c r="A194" s="305" t="s">
        <v>393</v>
      </c>
      <c r="B194" s="26" t="s">
        <v>82</v>
      </c>
      <c r="C194" s="191" t="s">
        <v>38</v>
      </c>
      <c r="D194" s="191" t="s">
        <v>31</v>
      </c>
      <c r="E194" s="191" t="s">
        <v>392</v>
      </c>
      <c r="F194" s="103"/>
      <c r="G194" s="197">
        <f>G195</f>
        <v>4942470</v>
      </c>
    </row>
    <row r="195" spans="1:7" ht="15.75">
      <c r="A195" s="20" t="s">
        <v>115</v>
      </c>
      <c r="B195" s="27" t="s">
        <v>82</v>
      </c>
      <c r="C195" s="110" t="s">
        <v>38</v>
      </c>
      <c r="D195" s="110" t="s">
        <v>31</v>
      </c>
      <c r="E195" s="110" t="s">
        <v>392</v>
      </c>
      <c r="F195" s="207" t="s">
        <v>116</v>
      </c>
      <c r="G195" s="167">
        <f>'Расходы по новым ЦС'!F278</f>
        <v>4942470</v>
      </c>
    </row>
    <row r="196" spans="1:7" ht="15.75">
      <c r="A196" s="203" t="s">
        <v>236</v>
      </c>
      <c r="B196" s="26" t="s">
        <v>82</v>
      </c>
      <c r="C196" s="191" t="s">
        <v>38</v>
      </c>
      <c r="D196" s="191" t="s">
        <v>31</v>
      </c>
      <c r="E196" s="191" t="s">
        <v>394</v>
      </c>
      <c r="F196" s="103"/>
      <c r="G196" s="197">
        <f>G197</f>
        <v>359720</v>
      </c>
    </row>
    <row r="197" spans="1:7" ht="15.75">
      <c r="A197" s="20" t="s">
        <v>115</v>
      </c>
      <c r="B197" s="27" t="s">
        <v>82</v>
      </c>
      <c r="C197" s="110" t="s">
        <v>38</v>
      </c>
      <c r="D197" s="110" t="s">
        <v>31</v>
      </c>
      <c r="E197" s="110" t="s">
        <v>394</v>
      </c>
      <c r="F197" s="207" t="s">
        <v>116</v>
      </c>
      <c r="G197" s="167">
        <f>'Расходы по новым ЦС'!F280</f>
        <v>359720</v>
      </c>
    </row>
    <row r="198" spans="1:7" ht="15.75">
      <c r="A198" s="285" t="s">
        <v>389</v>
      </c>
      <c r="B198" s="26" t="s">
        <v>82</v>
      </c>
      <c r="C198" s="191" t="s">
        <v>38</v>
      </c>
      <c r="D198" s="191" t="s">
        <v>31</v>
      </c>
      <c r="E198" s="191" t="s">
        <v>396</v>
      </c>
      <c r="F198" s="103"/>
      <c r="G198" s="197">
        <f>G199</f>
        <v>30800</v>
      </c>
    </row>
    <row r="199" spans="1:7" ht="15.75">
      <c r="A199" s="282" t="s">
        <v>397</v>
      </c>
      <c r="B199" s="27" t="s">
        <v>82</v>
      </c>
      <c r="C199" s="191" t="s">
        <v>38</v>
      </c>
      <c r="D199" s="191" t="s">
        <v>31</v>
      </c>
      <c r="E199" s="191" t="s">
        <v>395</v>
      </c>
      <c r="F199" s="103"/>
      <c r="G199" s="197">
        <f>G200</f>
        <v>30800</v>
      </c>
    </row>
    <row r="200" spans="1:7" ht="15.75">
      <c r="A200" s="20" t="s">
        <v>115</v>
      </c>
      <c r="B200" s="27" t="s">
        <v>82</v>
      </c>
      <c r="C200" s="110" t="s">
        <v>38</v>
      </c>
      <c r="D200" s="110" t="s">
        <v>31</v>
      </c>
      <c r="E200" s="110" t="s">
        <v>395</v>
      </c>
      <c r="F200" s="207" t="s">
        <v>116</v>
      </c>
      <c r="G200" s="167">
        <f>'Расходы по новым ЦС'!F283</f>
        <v>30800</v>
      </c>
    </row>
    <row r="201" spans="1:7" ht="15.75">
      <c r="A201" s="30" t="s">
        <v>16</v>
      </c>
      <c r="B201" s="251" t="s">
        <v>82</v>
      </c>
      <c r="C201" s="25" t="s">
        <v>42</v>
      </c>
      <c r="D201" s="25"/>
      <c r="E201" s="25"/>
      <c r="F201" s="51"/>
      <c r="G201" s="179">
        <f>G202+G207</f>
        <v>337227047</v>
      </c>
    </row>
    <row r="202" spans="1:7" ht="15.75">
      <c r="A202" s="35" t="s">
        <v>107</v>
      </c>
      <c r="B202" s="253" t="s">
        <v>82</v>
      </c>
      <c r="C202" s="33" t="s">
        <v>42</v>
      </c>
      <c r="D202" s="33" t="s">
        <v>25</v>
      </c>
      <c r="E202" s="113"/>
      <c r="F202" s="114"/>
      <c r="G202" s="180">
        <f>G203</f>
        <v>816000</v>
      </c>
    </row>
    <row r="203" spans="1:7" ht="47.25">
      <c r="A203" s="284" t="s">
        <v>309</v>
      </c>
      <c r="B203" s="26" t="s">
        <v>82</v>
      </c>
      <c r="C203" s="101" t="s">
        <v>42</v>
      </c>
      <c r="D203" s="101" t="s">
        <v>25</v>
      </c>
      <c r="E203" s="17" t="s">
        <v>310</v>
      </c>
      <c r="F203" s="102"/>
      <c r="G203" s="170">
        <f>G204</f>
        <v>816000</v>
      </c>
    </row>
    <row r="204" spans="1:7" ht="15.75">
      <c r="A204" s="294" t="s">
        <v>141</v>
      </c>
      <c r="B204" s="26" t="s">
        <v>82</v>
      </c>
      <c r="C204" s="219" t="s">
        <v>42</v>
      </c>
      <c r="D204" s="219" t="s">
        <v>25</v>
      </c>
      <c r="E204" s="29" t="s">
        <v>311</v>
      </c>
      <c r="F204" s="103"/>
      <c r="G204" s="181">
        <f>G205</f>
        <v>816000</v>
      </c>
    </row>
    <row r="205" spans="1:7" ht="28.5">
      <c r="A205" s="283" t="s">
        <v>312</v>
      </c>
      <c r="B205" s="26" t="s">
        <v>82</v>
      </c>
      <c r="C205" s="106" t="s">
        <v>42</v>
      </c>
      <c r="D205" s="106" t="s">
        <v>25</v>
      </c>
      <c r="E205" s="26" t="s">
        <v>313</v>
      </c>
      <c r="F205" s="139"/>
      <c r="G205" s="175">
        <f>G206</f>
        <v>816000</v>
      </c>
    </row>
    <row r="206" spans="1:7" ht="15.75">
      <c r="A206" s="20" t="s">
        <v>122</v>
      </c>
      <c r="B206" s="27" t="s">
        <v>82</v>
      </c>
      <c r="C206" s="108" t="s">
        <v>42</v>
      </c>
      <c r="D206" s="108" t="s">
        <v>25</v>
      </c>
      <c r="E206" s="27" t="s">
        <v>313</v>
      </c>
      <c r="F206" s="104" t="s">
        <v>120</v>
      </c>
      <c r="G206" s="167">
        <f>'Расходы по новым ЦС'!F289</f>
        <v>816000</v>
      </c>
    </row>
    <row r="207" spans="1:7" ht="15.75">
      <c r="A207" s="35" t="s">
        <v>84</v>
      </c>
      <c r="B207" s="253" t="s">
        <v>82</v>
      </c>
      <c r="C207" s="33" t="s">
        <v>42</v>
      </c>
      <c r="D207" s="33" t="s">
        <v>26</v>
      </c>
      <c r="E207" s="33"/>
      <c r="F207" s="50"/>
      <c r="G207" s="169">
        <f>G208+G230</f>
        <v>336411047</v>
      </c>
    </row>
    <row r="208" spans="1:7" ht="47.25">
      <c r="A208" s="284" t="s">
        <v>309</v>
      </c>
      <c r="B208" s="26" t="s">
        <v>82</v>
      </c>
      <c r="C208" s="210" t="s">
        <v>42</v>
      </c>
      <c r="D208" s="210" t="s">
        <v>26</v>
      </c>
      <c r="E208" s="17" t="s">
        <v>310</v>
      </c>
      <c r="F208" s="102"/>
      <c r="G208" s="170">
        <f>G209+G212+G217</f>
        <v>6341435</v>
      </c>
    </row>
    <row r="209" spans="1:7" ht="15.75">
      <c r="A209" s="285" t="s">
        <v>398</v>
      </c>
      <c r="B209" s="26" t="s">
        <v>82</v>
      </c>
      <c r="C209" s="190" t="s">
        <v>42</v>
      </c>
      <c r="D209" s="190" t="s">
        <v>26</v>
      </c>
      <c r="E209" s="29" t="s">
        <v>399</v>
      </c>
      <c r="F209" s="112"/>
      <c r="G209" s="171">
        <f>G210</f>
        <v>170000</v>
      </c>
    </row>
    <row r="210" spans="1:7" ht="15.75">
      <c r="A210" s="281" t="s">
        <v>400</v>
      </c>
      <c r="B210" s="27" t="s">
        <v>82</v>
      </c>
      <c r="C210" s="191" t="s">
        <v>42</v>
      </c>
      <c r="D210" s="191" t="s">
        <v>26</v>
      </c>
      <c r="E210" s="26" t="s">
        <v>401</v>
      </c>
      <c r="F210" s="49"/>
      <c r="G210" s="177">
        <f>G211</f>
        <v>170000</v>
      </c>
    </row>
    <row r="211" spans="1:7" ht="15.75">
      <c r="A211" s="20" t="s">
        <v>115</v>
      </c>
      <c r="B211" s="27" t="s">
        <v>82</v>
      </c>
      <c r="C211" s="110" t="s">
        <v>42</v>
      </c>
      <c r="D211" s="110" t="s">
        <v>26</v>
      </c>
      <c r="E211" s="27" t="s">
        <v>401</v>
      </c>
      <c r="F211" s="207" t="s">
        <v>116</v>
      </c>
      <c r="G211" s="167">
        <f>'Расходы по новым ЦС'!F294</f>
        <v>170000</v>
      </c>
    </row>
    <row r="212" spans="1:7" ht="15.75">
      <c r="A212" s="293" t="s">
        <v>142</v>
      </c>
      <c r="B212" s="26" t="s">
        <v>82</v>
      </c>
      <c r="C212" s="205" t="s">
        <v>42</v>
      </c>
      <c r="D212" s="205" t="s">
        <v>26</v>
      </c>
      <c r="E212" s="29" t="s">
        <v>403</v>
      </c>
      <c r="F212" s="247"/>
      <c r="G212" s="171">
        <f>G213+G215</f>
        <v>700000</v>
      </c>
    </row>
    <row r="213" spans="1:7" ht="15.75">
      <c r="A213" s="283" t="s">
        <v>404</v>
      </c>
      <c r="B213" s="27" t="s">
        <v>82</v>
      </c>
      <c r="C213" s="191" t="s">
        <v>42</v>
      </c>
      <c r="D213" s="191" t="s">
        <v>26</v>
      </c>
      <c r="E213" s="26" t="s">
        <v>402</v>
      </c>
      <c r="F213" s="247"/>
      <c r="G213" s="177">
        <f>G214</f>
        <v>100000</v>
      </c>
    </row>
    <row r="214" spans="1:7" ht="15.75">
      <c r="A214" s="20" t="s">
        <v>115</v>
      </c>
      <c r="B214" s="27" t="s">
        <v>82</v>
      </c>
      <c r="C214" s="110" t="s">
        <v>42</v>
      </c>
      <c r="D214" s="110" t="s">
        <v>26</v>
      </c>
      <c r="E214" s="27" t="s">
        <v>402</v>
      </c>
      <c r="F214" s="207" t="s">
        <v>116</v>
      </c>
      <c r="G214" s="167">
        <f>'Расходы по новым ЦС'!F297</f>
        <v>100000</v>
      </c>
    </row>
    <row r="215" spans="1:7" ht="15.75">
      <c r="A215" s="281" t="s">
        <v>236</v>
      </c>
      <c r="B215" s="27" t="s">
        <v>82</v>
      </c>
      <c r="C215" s="191" t="s">
        <v>42</v>
      </c>
      <c r="D215" s="191" t="s">
        <v>26</v>
      </c>
      <c r="E215" s="26" t="s">
        <v>405</v>
      </c>
      <c r="F215" s="207"/>
      <c r="G215" s="197">
        <f>G216</f>
        <v>600000</v>
      </c>
    </row>
    <row r="216" spans="1:7" ht="18" customHeight="1">
      <c r="A216" s="47" t="s">
        <v>121</v>
      </c>
      <c r="B216" s="27" t="s">
        <v>82</v>
      </c>
      <c r="C216" s="110" t="s">
        <v>42</v>
      </c>
      <c r="D216" s="110" t="s">
        <v>26</v>
      </c>
      <c r="E216" s="27" t="s">
        <v>405</v>
      </c>
      <c r="F216" s="138" t="s">
        <v>119</v>
      </c>
      <c r="G216" s="168">
        <f>'Расходы по новым ЦС'!F299</f>
        <v>600000</v>
      </c>
    </row>
    <row r="217" spans="1:7" ht="15.75">
      <c r="A217" s="285" t="s">
        <v>406</v>
      </c>
      <c r="B217" s="26" t="s">
        <v>82</v>
      </c>
      <c r="C217" s="205" t="s">
        <v>42</v>
      </c>
      <c r="D217" s="205" t="s">
        <v>26</v>
      </c>
      <c r="E217" s="29" t="s">
        <v>407</v>
      </c>
      <c r="F217" s="247"/>
      <c r="G217" s="171">
        <f>G218+G220+G223+G226</f>
        <v>5471435</v>
      </c>
    </row>
    <row r="218" spans="1:7" ht="15.75" hidden="1" outlineLevel="1">
      <c r="A218" s="281" t="s">
        <v>408</v>
      </c>
      <c r="B218" s="26" t="s">
        <v>82</v>
      </c>
      <c r="C218" s="191" t="s">
        <v>42</v>
      </c>
      <c r="D218" s="191" t="s">
        <v>26</v>
      </c>
      <c r="E218" s="26" t="s">
        <v>409</v>
      </c>
      <c r="F218" s="247"/>
      <c r="G218" s="177">
        <f>G219</f>
        <v>0</v>
      </c>
    </row>
    <row r="219" spans="1:7" ht="15.75" hidden="1" outlineLevel="1">
      <c r="A219" s="20" t="s">
        <v>115</v>
      </c>
      <c r="B219" s="27" t="s">
        <v>82</v>
      </c>
      <c r="C219" s="110" t="s">
        <v>42</v>
      </c>
      <c r="D219" s="110" t="s">
        <v>26</v>
      </c>
      <c r="E219" s="27" t="s">
        <v>409</v>
      </c>
      <c r="F219" s="207" t="s">
        <v>116</v>
      </c>
      <c r="G219" s="167">
        <v>0</v>
      </c>
    </row>
    <row r="220" spans="1:7" ht="15.75" collapsed="1">
      <c r="A220" s="283" t="s">
        <v>411</v>
      </c>
      <c r="B220" s="26" t="s">
        <v>82</v>
      </c>
      <c r="C220" s="191" t="s">
        <v>42</v>
      </c>
      <c r="D220" s="191" t="s">
        <v>26</v>
      </c>
      <c r="E220" s="26" t="s">
        <v>410</v>
      </c>
      <c r="F220" s="207"/>
      <c r="G220" s="197">
        <f>G221+G222</f>
        <v>4385635</v>
      </c>
    </row>
    <row r="221" spans="1:7" ht="15.75">
      <c r="A221" s="20" t="s">
        <v>115</v>
      </c>
      <c r="B221" s="27" t="s">
        <v>82</v>
      </c>
      <c r="C221" s="110" t="s">
        <v>42</v>
      </c>
      <c r="D221" s="110" t="s">
        <v>26</v>
      </c>
      <c r="E221" s="27" t="s">
        <v>410</v>
      </c>
      <c r="F221" s="207" t="s">
        <v>116</v>
      </c>
      <c r="G221" s="167">
        <f>'Расходы по новым ЦС'!F304</f>
        <v>168635</v>
      </c>
    </row>
    <row r="222" spans="1:7" ht="15.75">
      <c r="A222" s="20" t="s">
        <v>122</v>
      </c>
      <c r="B222" s="27" t="s">
        <v>82</v>
      </c>
      <c r="C222" s="110" t="s">
        <v>42</v>
      </c>
      <c r="D222" s="110" t="s">
        <v>26</v>
      </c>
      <c r="E222" s="27" t="s">
        <v>410</v>
      </c>
      <c r="F222" s="207" t="s">
        <v>120</v>
      </c>
      <c r="G222" s="167">
        <f>'Расходы по новым ЦС'!F305</f>
        <v>4217000</v>
      </c>
    </row>
    <row r="223" spans="1:7" ht="15.75">
      <c r="A223" s="282" t="s">
        <v>412</v>
      </c>
      <c r="B223" s="26" t="s">
        <v>82</v>
      </c>
      <c r="C223" s="191" t="s">
        <v>42</v>
      </c>
      <c r="D223" s="191" t="s">
        <v>26</v>
      </c>
      <c r="E223" s="26" t="s">
        <v>413</v>
      </c>
      <c r="F223" s="207"/>
      <c r="G223" s="177">
        <f>G224+G225</f>
        <v>1036000</v>
      </c>
    </row>
    <row r="224" spans="1:7" ht="15.75">
      <c r="A224" s="20" t="s">
        <v>115</v>
      </c>
      <c r="B224" s="270" t="s">
        <v>82</v>
      </c>
      <c r="C224" s="110" t="s">
        <v>42</v>
      </c>
      <c r="D224" s="110" t="s">
        <v>26</v>
      </c>
      <c r="E224" s="27" t="s">
        <v>413</v>
      </c>
      <c r="F224" s="207" t="s">
        <v>116</v>
      </c>
      <c r="G224" s="167">
        <f>'Расходы по новым ЦС'!F307</f>
        <v>20314</v>
      </c>
    </row>
    <row r="225" spans="1:7" ht="15.75">
      <c r="A225" s="20" t="s">
        <v>122</v>
      </c>
      <c r="B225" s="27" t="s">
        <v>82</v>
      </c>
      <c r="C225" s="110" t="s">
        <v>42</v>
      </c>
      <c r="D225" s="110" t="s">
        <v>26</v>
      </c>
      <c r="E225" s="27" t="s">
        <v>413</v>
      </c>
      <c r="F225" s="207" t="s">
        <v>120</v>
      </c>
      <c r="G225" s="167">
        <f>'Расходы по новым ЦС'!F308</f>
        <v>1015686</v>
      </c>
    </row>
    <row r="226" spans="1:7" ht="15.75">
      <c r="A226" s="281" t="s">
        <v>236</v>
      </c>
      <c r="B226" s="26" t="s">
        <v>82</v>
      </c>
      <c r="C226" s="191" t="s">
        <v>42</v>
      </c>
      <c r="D226" s="191" t="s">
        <v>26</v>
      </c>
      <c r="E226" s="26" t="s">
        <v>414</v>
      </c>
      <c r="F226" s="207"/>
      <c r="G226" s="197">
        <f>G227</f>
        <v>49800</v>
      </c>
    </row>
    <row r="227" spans="1:7" ht="15.75">
      <c r="A227" s="20" t="s">
        <v>115</v>
      </c>
      <c r="B227" s="27" t="s">
        <v>82</v>
      </c>
      <c r="C227" s="110" t="s">
        <v>42</v>
      </c>
      <c r="D227" s="110" t="s">
        <v>26</v>
      </c>
      <c r="E227" s="27" t="s">
        <v>414</v>
      </c>
      <c r="F227" s="207" t="s">
        <v>116</v>
      </c>
      <c r="G227" s="167">
        <f>'Расходы по новым ЦС'!F310</f>
        <v>49800</v>
      </c>
    </row>
    <row r="228" spans="1:7" ht="28.5" hidden="1" outlineLevel="1">
      <c r="A228" s="281" t="s">
        <v>487</v>
      </c>
      <c r="B228" s="26" t="s">
        <v>82</v>
      </c>
      <c r="C228" s="310" t="s">
        <v>42</v>
      </c>
      <c r="D228" s="310" t="s">
        <v>26</v>
      </c>
      <c r="E228" s="310" t="s">
        <v>505</v>
      </c>
      <c r="F228" s="138"/>
      <c r="G228" s="167"/>
    </row>
    <row r="229" spans="1:7" ht="15.75" hidden="1" outlineLevel="1">
      <c r="A229" s="20" t="s">
        <v>122</v>
      </c>
      <c r="B229" s="27" t="s">
        <v>82</v>
      </c>
      <c r="C229" s="110" t="s">
        <v>42</v>
      </c>
      <c r="D229" s="110" t="s">
        <v>26</v>
      </c>
      <c r="E229" s="110" t="s">
        <v>505</v>
      </c>
      <c r="F229" s="207" t="s">
        <v>120</v>
      </c>
      <c r="G229" s="167"/>
    </row>
    <row r="230" spans="1:7" ht="25.5" customHeight="1" collapsed="1">
      <c r="A230" s="288" t="s">
        <v>238</v>
      </c>
      <c r="B230" s="26" t="s">
        <v>82</v>
      </c>
      <c r="C230" s="210" t="s">
        <v>42</v>
      </c>
      <c r="D230" s="210" t="s">
        <v>26</v>
      </c>
      <c r="E230" s="210" t="s">
        <v>243</v>
      </c>
      <c r="F230" s="212"/>
      <c r="G230" s="187">
        <f>G232+G234+G241+G237</f>
        <v>330069612</v>
      </c>
    </row>
    <row r="231" spans="1:7" ht="15.75">
      <c r="A231" s="295" t="s">
        <v>239</v>
      </c>
      <c r="B231" s="26" t="s">
        <v>82</v>
      </c>
      <c r="C231" s="190" t="s">
        <v>42</v>
      </c>
      <c r="D231" s="190" t="s">
        <v>26</v>
      </c>
      <c r="E231" s="190" t="s">
        <v>242</v>
      </c>
      <c r="F231" s="52"/>
      <c r="G231" s="181">
        <f>G232+G234+G237+G241</f>
        <v>330069612</v>
      </c>
    </row>
    <row r="232" spans="1:7" ht="15.75">
      <c r="A232" s="282" t="s">
        <v>143</v>
      </c>
      <c r="B232" s="26" t="s">
        <v>82</v>
      </c>
      <c r="C232" s="191" t="s">
        <v>42</v>
      </c>
      <c r="D232" s="191" t="s">
        <v>26</v>
      </c>
      <c r="E232" s="191" t="s">
        <v>415</v>
      </c>
      <c r="F232" s="49"/>
      <c r="G232" s="177">
        <f>G233</f>
        <v>1403700</v>
      </c>
    </row>
    <row r="233" spans="1:7" ht="15.75">
      <c r="A233" s="107" t="s">
        <v>125</v>
      </c>
      <c r="B233" s="27" t="s">
        <v>82</v>
      </c>
      <c r="C233" s="110" t="s">
        <v>42</v>
      </c>
      <c r="D233" s="110" t="s">
        <v>26</v>
      </c>
      <c r="E233" s="110" t="s">
        <v>415</v>
      </c>
      <c r="F233" s="49" t="s">
        <v>4</v>
      </c>
      <c r="G233" s="167">
        <f>'Расходы по новым ЦС'!F316</f>
        <v>1403700</v>
      </c>
    </row>
    <row r="234" spans="1:7" ht="15.75">
      <c r="A234" s="281" t="s">
        <v>144</v>
      </c>
      <c r="B234" s="26" t="s">
        <v>82</v>
      </c>
      <c r="C234" s="191" t="s">
        <v>42</v>
      </c>
      <c r="D234" s="191" t="s">
        <v>26</v>
      </c>
      <c r="E234" s="191" t="s">
        <v>416</v>
      </c>
      <c r="F234" s="49"/>
      <c r="G234" s="177">
        <f>G235+G236</f>
        <v>4129472</v>
      </c>
    </row>
    <row r="235" spans="1:7" ht="15.75">
      <c r="A235" s="107" t="s">
        <v>122</v>
      </c>
      <c r="B235" s="27" t="s">
        <v>82</v>
      </c>
      <c r="C235" s="110" t="s">
        <v>42</v>
      </c>
      <c r="D235" s="110" t="s">
        <v>26</v>
      </c>
      <c r="E235" s="110" t="s">
        <v>416</v>
      </c>
      <c r="F235" s="49" t="s">
        <v>120</v>
      </c>
      <c r="G235" s="167">
        <f>'Расходы по новым ЦС'!F318</f>
        <v>552800</v>
      </c>
    </row>
    <row r="236" spans="1:7" ht="15.75">
      <c r="A236" s="107" t="s">
        <v>124</v>
      </c>
      <c r="B236" s="27" t="s">
        <v>82</v>
      </c>
      <c r="C236" s="110" t="s">
        <v>42</v>
      </c>
      <c r="D236" s="110" t="s">
        <v>26</v>
      </c>
      <c r="E236" s="110" t="s">
        <v>416</v>
      </c>
      <c r="F236" s="49" t="s">
        <v>123</v>
      </c>
      <c r="G236" s="167">
        <f>'Расходы по новым ЦС'!F319</f>
        <v>3576672</v>
      </c>
    </row>
    <row r="237" spans="1:7" ht="15.75">
      <c r="A237" s="141" t="s">
        <v>170</v>
      </c>
      <c r="B237" s="26" t="s">
        <v>82</v>
      </c>
      <c r="C237" s="191" t="s">
        <v>42</v>
      </c>
      <c r="D237" s="191" t="s">
        <v>26</v>
      </c>
      <c r="E237" s="191" t="s">
        <v>417</v>
      </c>
      <c r="F237" s="49"/>
      <c r="G237" s="177">
        <f>G238+G239+G240</f>
        <v>311656410</v>
      </c>
    </row>
    <row r="238" spans="1:7" ht="15.75">
      <c r="A238" s="107" t="s">
        <v>115</v>
      </c>
      <c r="B238" s="27" t="s">
        <v>82</v>
      </c>
      <c r="C238" s="110" t="s">
        <v>42</v>
      </c>
      <c r="D238" s="110" t="s">
        <v>26</v>
      </c>
      <c r="E238" s="110" t="s">
        <v>417</v>
      </c>
      <c r="F238" s="49" t="s">
        <v>116</v>
      </c>
      <c r="G238" s="167">
        <f>'Расходы по новым ЦС'!F321</f>
        <v>532000</v>
      </c>
    </row>
    <row r="239" spans="1:7" ht="15.75" hidden="1" outlineLevel="1">
      <c r="A239" s="107" t="s">
        <v>122</v>
      </c>
      <c r="B239" s="27" t="s">
        <v>82</v>
      </c>
      <c r="C239" s="110" t="s">
        <v>42</v>
      </c>
      <c r="D239" s="110" t="s">
        <v>26</v>
      </c>
      <c r="E239" s="110" t="s">
        <v>417</v>
      </c>
      <c r="F239" s="49" t="s">
        <v>120</v>
      </c>
      <c r="G239" s="167">
        <v>0</v>
      </c>
    </row>
    <row r="240" spans="1:7" ht="15.75" collapsed="1">
      <c r="A240" s="20" t="s">
        <v>518</v>
      </c>
      <c r="B240" s="27" t="s">
        <v>82</v>
      </c>
      <c r="C240" s="110" t="s">
        <v>42</v>
      </c>
      <c r="D240" s="110" t="s">
        <v>26</v>
      </c>
      <c r="E240" s="110" t="s">
        <v>417</v>
      </c>
      <c r="F240" s="49" t="s">
        <v>123</v>
      </c>
      <c r="G240" s="167">
        <f>'Расходы по новым ЦС'!F323</f>
        <v>311124410</v>
      </c>
    </row>
    <row r="241" spans="1:7" ht="28.5">
      <c r="A241" s="290" t="s">
        <v>244</v>
      </c>
      <c r="B241" s="26" t="s">
        <v>82</v>
      </c>
      <c r="C241" s="191" t="s">
        <v>42</v>
      </c>
      <c r="D241" s="191" t="s">
        <v>26</v>
      </c>
      <c r="E241" s="191" t="s">
        <v>245</v>
      </c>
      <c r="F241" s="49"/>
      <c r="G241" s="177">
        <f>G242+G244+G243</f>
        <v>12880030</v>
      </c>
    </row>
    <row r="242" spans="1:7" ht="15.75">
      <c r="A242" s="107" t="s">
        <v>115</v>
      </c>
      <c r="B242" s="27" t="s">
        <v>82</v>
      </c>
      <c r="C242" s="110" t="s">
        <v>42</v>
      </c>
      <c r="D242" s="110" t="s">
        <v>26</v>
      </c>
      <c r="E242" s="199" t="s">
        <v>245</v>
      </c>
      <c r="F242" s="49" t="s">
        <v>116</v>
      </c>
      <c r="G242" s="167">
        <f>'Расходы по новым ЦС'!F325-5355270</f>
        <v>307336</v>
      </c>
    </row>
    <row r="243" spans="1:7" ht="15.75">
      <c r="A243" s="20" t="s">
        <v>518</v>
      </c>
      <c r="B243" s="27" t="s">
        <v>82</v>
      </c>
      <c r="C243" s="110" t="s">
        <v>42</v>
      </c>
      <c r="D243" s="110" t="s">
        <v>26</v>
      </c>
      <c r="E243" s="311" t="s">
        <v>245</v>
      </c>
      <c r="F243" s="49" t="s">
        <v>123</v>
      </c>
      <c r="G243" s="167">
        <f>'Расходы по новым ЦС'!F326</f>
        <v>12572694</v>
      </c>
    </row>
    <row r="244" spans="1:7" ht="15.75" hidden="1" outlineLevel="1">
      <c r="A244" s="20" t="s">
        <v>117</v>
      </c>
      <c r="B244" s="27" t="s">
        <v>82</v>
      </c>
      <c r="C244" s="110" t="s">
        <v>42</v>
      </c>
      <c r="D244" s="110" t="s">
        <v>26</v>
      </c>
      <c r="E244" s="199" t="s">
        <v>245</v>
      </c>
      <c r="F244" s="49" t="s">
        <v>118</v>
      </c>
      <c r="G244" s="167">
        <v>0</v>
      </c>
    </row>
    <row r="245" spans="1:7" ht="15.75" collapsed="1">
      <c r="A245" s="30" t="s">
        <v>110</v>
      </c>
      <c r="B245" s="251" t="s">
        <v>82</v>
      </c>
      <c r="C245" s="25" t="s">
        <v>43</v>
      </c>
      <c r="D245" s="25"/>
      <c r="E245" s="25"/>
      <c r="F245" s="51"/>
      <c r="G245" s="179">
        <f>G246</f>
        <v>27662971</v>
      </c>
    </row>
    <row r="246" spans="1:7" ht="15.75">
      <c r="A246" s="62" t="s">
        <v>111</v>
      </c>
      <c r="B246" s="253" t="s">
        <v>82</v>
      </c>
      <c r="C246" s="33" t="s">
        <v>43</v>
      </c>
      <c r="D246" s="33" t="s">
        <v>39</v>
      </c>
      <c r="E246" s="33"/>
      <c r="F246" s="50"/>
      <c r="G246" s="169">
        <f>G247</f>
        <v>27662971</v>
      </c>
    </row>
    <row r="247" spans="1:7" ht="47.25">
      <c r="A247" s="302" t="s">
        <v>314</v>
      </c>
      <c r="B247" s="26" t="s">
        <v>82</v>
      </c>
      <c r="C247" s="210" t="s">
        <v>43</v>
      </c>
      <c r="D247" s="210" t="s">
        <v>39</v>
      </c>
      <c r="E247" s="210" t="s">
        <v>304</v>
      </c>
      <c r="F247" s="102"/>
      <c r="G247" s="170">
        <f>G248</f>
        <v>27662971</v>
      </c>
    </row>
    <row r="248" spans="1:7" ht="15.75">
      <c r="A248" s="285" t="s">
        <v>418</v>
      </c>
      <c r="B248" s="26" t="s">
        <v>82</v>
      </c>
      <c r="C248" s="190" t="s">
        <v>43</v>
      </c>
      <c r="D248" s="190" t="s">
        <v>39</v>
      </c>
      <c r="E248" s="190" t="s">
        <v>419</v>
      </c>
      <c r="F248" s="142"/>
      <c r="G248" s="181">
        <f>G249+G252+G254+G259+G256+G261</f>
        <v>27662971</v>
      </c>
    </row>
    <row r="249" spans="1:7" ht="15">
      <c r="A249" s="281" t="s">
        <v>420</v>
      </c>
      <c r="B249" s="26" t="s">
        <v>82</v>
      </c>
      <c r="C249" s="310" t="s">
        <v>43</v>
      </c>
      <c r="D249" s="310" t="s">
        <v>39</v>
      </c>
      <c r="E249" s="310" t="s">
        <v>421</v>
      </c>
      <c r="F249" s="139"/>
      <c r="G249" s="177">
        <f>G250+G251</f>
        <v>4406945</v>
      </c>
    </row>
    <row r="250" spans="1:7" ht="15.75">
      <c r="A250" s="20" t="s">
        <v>115</v>
      </c>
      <c r="B250" s="27" t="s">
        <v>82</v>
      </c>
      <c r="C250" s="108" t="s">
        <v>43</v>
      </c>
      <c r="D250" s="108" t="s">
        <v>39</v>
      </c>
      <c r="E250" s="110" t="s">
        <v>421</v>
      </c>
      <c r="F250" s="207" t="s">
        <v>116</v>
      </c>
      <c r="G250" s="167">
        <f>'Расходы по новым ЦС'!F333</f>
        <v>4206945</v>
      </c>
    </row>
    <row r="251" spans="1:7" ht="15.75">
      <c r="A251" s="107" t="s">
        <v>122</v>
      </c>
      <c r="B251" s="27" t="s">
        <v>82</v>
      </c>
      <c r="C251" s="108" t="s">
        <v>43</v>
      </c>
      <c r="D251" s="108" t="s">
        <v>39</v>
      </c>
      <c r="E251" s="110" t="s">
        <v>421</v>
      </c>
      <c r="F251" s="207" t="s">
        <v>120</v>
      </c>
      <c r="G251" s="167">
        <f>'Расходы по новым ЦС'!F334</f>
        <v>200000</v>
      </c>
    </row>
    <row r="252" spans="1:7" s="202" customFormat="1" ht="15">
      <c r="A252" s="281" t="s">
        <v>422</v>
      </c>
      <c r="B252" s="26" t="s">
        <v>82</v>
      </c>
      <c r="C252" s="205" t="s">
        <v>43</v>
      </c>
      <c r="D252" s="205" t="s">
        <v>39</v>
      </c>
      <c r="E252" s="310" t="s">
        <v>423</v>
      </c>
      <c r="F252" s="207"/>
      <c r="G252" s="326">
        <f>G253</f>
        <v>1007000</v>
      </c>
    </row>
    <row r="253" spans="1:7" s="202" customFormat="1" ht="15">
      <c r="A253" s="107" t="s">
        <v>115</v>
      </c>
      <c r="B253" s="27" t="s">
        <v>82</v>
      </c>
      <c r="C253" s="110" t="s">
        <v>43</v>
      </c>
      <c r="D253" s="110" t="s">
        <v>39</v>
      </c>
      <c r="E253" s="110" t="s">
        <v>423</v>
      </c>
      <c r="F253" s="207" t="s">
        <v>116</v>
      </c>
      <c r="G253" s="167">
        <f>'Расходы по новым ЦС'!F336</f>
        <v>1007000</v>
      </c>
    </row>
    <row r="254" spans="1:7" ht="15.75">
      <c r="A254" s="281" t="s">
        <v>424</v>
      </c>
      <c r="B254" s="26" t="s">
        <v>82</v>
      </c>
      <c r="C254" s="205" t="s">
        <v>43</v>
      </c>
      <c r="D254" s="205" t="s">
        <v>39</v>
      </c>
      <c r="E254" s="310" t="s">
        <v>425</v>
      </c>
      <c r="F254" s="207"/>
      <c r="G254" s="326">
        <f>G255</f>
        <v>1661000</v>
      </c>
    </row>
    <row r="255" spans="1:7" ht="15.75">
      <c r="A255" s="107" t="s">
        <v>115</v>
      </c>
      <c r="B255" s="27" t="s">
        <v>82</v>
      </c>
      <c r="C255" s="110" t="s">
        <v>43</v>
      </c>
      <c r="D255" s="110" t="s">
        <v>39</v>
      </c>
      <c r="E255" s="110" t="s">
        <v>425</v>
      </c>
      <c r="F255" s="207" t="s">
        <v>116</v>
      </c>
      <c r="G255" s="167">
        <f>'Расходы по новым ЦС'!F338</f>
        <v>1661000</v>
      </c>
    </row>
    <row r="256" spans="1:7" s="202" customFormat="1" ht="15">
      <c r="A256" s="281" t="s">
        <v>482</v>
      </c>
      <c r="B256" s="26" t="s">
        <v>82</v>
      </c>
      <c r="C256" s="205" t="s">
        <v>43</v>
      </c>
      <c r="D256" s="205" t="s">
        <v>39</v>
      </c>
      <c r="E256" s="310" t="s">
        <v>481</v>
      </c>
      <c r="F256" s="207"/>
      <c r="G256" s="326">
        <f>G257+G258</f>
        <v>10588026</v>
      </c>
    </row>
    <row r="257" spans="1:7" s="202" customFormat="1" ht="15" hidden="1" outlineLevel="1">
      <c r="A257" s="107" t="s">
        <v>115</v>
      </c>
      <c r="B257" s="27" t="s">
        <v>82</v>
      </c>
      <c r="C257" s="110" t="s">
        <v>43</v>
      </c>
      <c r="D257" s="110" t="s">
        <v>39</v>
      </c>
      <c r="E257" s="110" t="s">
        <v>481</v>
      </c>
      <c r="F257" s="207" t="s">
        <v>116</v>
      </c>
      <c r="G257" s="167">
        <v>0</v>
      </c>
    </row>
    <row r="258" spans="1:7" s="202" customFormat="1" ht="15" collapsed="1">
      <c r="A258" s="20" t="s">
        <v>518</v>
      </c>
      <c r="B258" s="27" t="s">
        <v>82</v>
      </c>
      <c r="C258" s="110" t="s">
        <v>43</v>
      </c>
      <c r="D258" s="110" t="s">
        <v>39</v>
      </c>
      <c r="E258" s="110" t="s">
        <v>481</v>
      </c>
      <c r="F258" s="49" t="s">
        <v>123</v>
      </c>
      <c r="G258" s="167">
        <f>'Расходы по новым ЦС'!F341</f>
        <v>10588026</v>
      </c>
    </row>
    <row r="259" spans="1:7" ht="15.75" hidden="1" outlineLevel="1">
      <c r="A259" s="281" t="s">
        <v>344</v>
      </c>
      <c r="B259" s="26" t="s">
        <v>82</v>
      </c>
      <c r="C259" s="205" t="s">
        <v>43</v>
      </c>
      <c r="D259" s="205" t="s">
        <v>39</v>
      </c>
      <c r="E259" s="310" t="s">
        <v>426</v>
      </c>
      <c r="F259" s="207"/>
      <c r="G259" s="326">
        <f>G260</f>
        <v>0</v>
      </c>
    </row>
    <row r="260" spans="1:7" ht="15.75" hidden="1" outlineLevel="1">
      <c r="A260" s="107" t="s">
        <v>115</v>
      </c>
      <c r="B260" s="27" t="s">
        <v>82</v>
      </c>
      <c r="C260" s="110" t="s">
        <v>43</v>
      </c>
      <c r="D260" s="110" t="s">
        <v>39</v>
      </c>
      <c r="E260" s="110" t="s">
        <v>426</v>
      </c>
      <c r="F260" s="207" t="s">
        <v>116</v>
      </c>
      <c r="G260" s="167">
        <v>0</v>
      </c>
    </row>
    <row r="261" spans="1:7" ht="28.5" collapsed="1">
      <c r="A261" s="281" t="s">
        <v>487</v>
      </c>
      <c r="B261" s="26" t="s">
        <v>82</v>
      </c>
      <c r="C261" s="205" t="s">
        <v>43</v>
      </c>
      <c r="D261" s="205" t="s">
        <v>39</v>
      </c>
      <c r="E261" s="310" t="s">
        <v>486</v>
      </c>
      <c r="F261" s="207"/>
      <c r="G261" s="326">
        <f>G262+G263</f>
        <v>10000000</v>
      </c>
    </row>
    <row r="262" spans="1:7" ht="15.75" hidden="1" outlineLevel="1">
      <c r="A262" s="107" t="s">
        <v>115</v>
      </c>
      <c r="B262" s="27" t="s">
        <v>82</v>
      </c>
      <c r="C262" s="110" t="s">
        <v>43</v>
      </c>
      <c r="D262" s="110" t="s">
        <v>39</v>
      </c>
      <c r="E262" s="110" t="s">
        <v>486</v>
      </c>
      <c r="F262" s="207" t="s">
        <v>116</v>
      </c>
      <c r="G262" s="167">
        <v>0</v>
      </c>
    </row>
    <row r="263" spans="1:7" ht="15.75" collapsed="1">
      <c r="A263" s="20" t="s">
        <v>518</v>
      </c>
      <c r="B263" s="27" t="s">
        <v>82</v>
      </c>
      <c r="C263" s="110" t="s">
        <v>43</v>
      </c>
      <c r="D263" s="110" t="s">
        <v>39</v>
      </c>
      <c r="E263" s="110" t="s">
        <v>486</v>
      </c>
      <c r="F263" s="49" t="s">
        <v>123</v>
      </c>
      <c r="G263" s="167">
        <f>'Расходы по новым ЦС'!F346</f>
        <v>10000000</v>
      </c>
    </row>
    <row r="264" spans="1:7" ht="15.75">
      <c r="A264" s="24" t="s">
        <v>112</v>
      </c>
      <c r="B264" s="251" t="s">
        <v>82</v>
      </c>
      <c r="C264" s="25" t="s">
        <v>35</v>
      </c>
      <c r="D264" s="25"/>
      <c r="E264" s="25"/>
      <c r="F264" s="51"/>
      <c r="G264" s="179">
        <f>G265</f>
        <v>5474726</v>
      </c>
    </row>
    <row r="265" spans="1:7" ht="15.75">
      <c r="A265" s="60" t="s">
        <v>113</v>
      </c>
      <c r="B265" s="253" t="s">
        <v>82</v>
      </c>
      <c r="C265" s="33" t="s">
        <v>35</v>
      </c>
      <c r="D265" s="33" t="s">
        <v>31</v>
      </c>
      <c r="E265" s="61"/>
      <c r="F265" s="61"/>
      <c r="G265" s="169">
        <f>G266</f>
        <v>5474726</v>
      </c>
    </row>
    <row r="266" spans="1:7" ht="15.75">
      <c r="A266" s="371" t="s">
        <v>549</v>
      </c>
      <c r="B266" s="26" t="s">
        <v>82</v>
      </c>
      <c r="C266" s="220" t="s">
        <v>35</v>
      </c>
      <c r="D266" s="220" t="s">
        <v>31</v>
      </c>
      <c r="E266" s="211" t="s">
        <v>552</v>
      </c>
      <c r="F266" s="109"/>
      <c r="G266" s="170">
        <f>G267+G270</f>
        <v>5474726</v>
      </c>
    </row>
    <row r="267" spans="1:7" ht="15.75">
      <c r="A267" s="372" t="s">
        <v>550</v>
      </c>
      <c r="B267" s="26" t="s">
        <v>82</v>
      </c>
      <c r="C267" s="221" t="s">
        <v>35</v>
      </c>
      <c r="D267" s="221" t="s">
        <v>31</v>
      </c>
      <c r="E267" s="205" t="s">
        <v>553</v>
      </c>
      <c r="F267" s="222"/>
      <c r="G267" s="181">
        <f>G268</f>
        <v>1611758</v>
      </c>
    </row>
    <row r="268" spans="1:7" ht="15.75">
      <c r="A268" s="373" t="s">
        <v>551</v>
      </c>
      <c r="B268" s="26" t="s">
        <v>82</v>
      </c>
      <c r="C268" s="310" t="s">
        <v>35</v>
      </c>
      <c r="D268" s="310" t="s">
        <v>31</v>
      </c>
      <c r="E268" s="310" t="s">
        <v>554</v>
      </c>
      <c r="F268" s="248"/>
      <c r="G268" s="175">
        <f>G269</f>
        <v>1611758</v>
      </c>
    </row>
    <row r="269" spans="1:7" ht="15.75">
      <c r="A269" s="107" t="s">
        <v>115</v>
      </c>
      <c r="B269" s="27" t="s">
        <v>82</v>
      </c>
      <c r="C269" s="311" t="s">
        <v>35</v>
      </c>
      <c r="D269" s="311" t="s">
        <v>31</v>
      </c>
      <c r="E269" s="311" t="s">
        <v>554</v>
      </c>
      <c r="F269" s="104" t="s">
        <v>116</v>
      </c>
      <c r="G269" s="174">
        <f>'Расходы по новым ЦС'!F352</f>
        <v>1611758</v>
      </c>
    </row>
    <row r="270" spans="1:7" ht="17.25" customHeight="1">
      <c r="A270" s="374" t="s">
        <v>555</v>
      </c>
      <c r="B270" s="26" t="s">
        <v>82</v>
      </c>
      <c r="C270" s="221" t="s">
        <v>35</v>
      </c>
      <c r="D270" s="221" t="s">
        <v>31</v>
      </c>
      <c r="E270" s="205" t="s">
        <v>556</v>
      </c>
      <c r="F270" s="248"/>
      <c r="G270" s="177">
        <f>G271</f>
        <v>3862968</v>
      </c>
    </row>
    <row r="271" spans="1:7" ht="15.75">
      <c r="A271" s="373" t="s">
        <v>344</v>
      </c>
      <c r="B271" s="26" t="s">
        <v>82</v>
      </c>
      <c r="C271" s="310" t="s">
        <v>35</v>
      </c>
      <c r="D271" s="310" t="s">
        <v>31</v>
      </c>
      <c r="E271" s="310" t="s">
        <v>557</v>
      </c>
      <c r="F271" s="104"/>
      <c r="G271" s="197">
        <f>G272</f>
        <v>3862968</v>
      </c>
    </row>
    <row r="272" spans="1:7" ht="15.75">
      <c r="A272" s="107" t="s">
        <v>115</v>
      </c>
      <c r="B272" s="27" t="s">
        <v>82</v>
      </c>
      <c r="C272" s="311" t="s">
        <v>35</v>
      </c>
      <c r="D272" s="311" t="s">
        <v>31</v>
      </c>
      <c r="E272" s="311" t="s">
        <v>557</v>
      </c>
      <c r="F272" s="104" t="s">
        <v>116</v>
      </c>
      <c r="G272" s="167">
        <f>'Расходы по новым ЦС'!F355</f>
        <v>3862968</v>
      </c>
    </row>
    <row r="273" spans="1:7" ht="31.5">
      <c r="A273" s="30" t="s">
        <v>177</v>
      </c>
      <c r="B273" s="251" t="s">
        <v>82</v>
      </c>
      <c r="C273" s="25" t="s">
        <v>36</v>
      </c>
      <c r="D273" s="25"/>
      <c r="E273" s="25"/>
      <c r="F273" s="51"/>
      <c r="G273" s="179">
        <f>G274</f>
        <v>20879839</v>
      </c>
    </row>
    <row r="274" spans="1:7" ht="15.75">
      <c r="A274" s="34" t="s">
        <v>178</v>
      </c>
      <c r="B274" s="253" t="s">
        <v>82</v>
      </c>
      <c r="C274" s="33" t="s">
        <v>36</v>
      </c>
      <c r="D274" s="33" t="s">
        <v>26</v>
      </c>
      <c r="E274" s="33"/>
      <c r="F274" s="50"/>
      <c r="G274" s="169">
        <f>G275</f>
        <v>20879839</v>
      </c>
    </row>
    <row r="275" spans="1:7" ht="15.75">
      <c r="A275" s="299" t="s">
        <v>132</v>
      </c>
      <c r="B275" s="17" t="s">
        <v>82</v>
      </c>
      <c r="C275" s="210" t="s">
        <v>36</v>
      </c>
      <c r="D275" s="210" t="s">
        <v>26</v>
      </c>
      <c r="E275" s="211" t="s">
        <v>254</v>
      </c>
      <c r="F275" s="102"/>
      <c r="G275" s="170">
        <f>G276</f>
        <v>20879839</v>
      </c>
    </row>
    <row r="276" spans="1:7" ht="15.75">
      <c r="A276" s="300" t="s">
        <v>125</v>
      </c>
      <c r="B276" s="26" t="s">
        <v>82</v>
      </c>
      <c r="C276" s="205" t="s">
        <v>36</v>
      </c>
      <c r="D276" s="205" t="s">
        <v>26</v>
      </c>
      <c r="E276" s="205" t="s">
        <v>261</v>
      </c>
      <c r="F276" s="103"/>
      <c r="G276" s="181">
        <f>G277+G279</f>
        <v>20879839</v>
      </c>
    </row>
    <row r="277" spans="1:7" ht="18" customHeight="1">
      <c r="A277" s="290" t="s">
        <v>262</v>
      </c>
      <c r="B277" s="26" t="s">
        <v>82</v>
      </c>
      <c r="C277" s="191" t="s">
        <v>36</v>
      </c>
      <c r="D277" s="191" t="s">
        <v>26</v>
      </c>
      <c r="E277" s="191" t="s">
        <v>263</v>
      </c>
      <c r="F277" s="139"/>
      <c r="G277" s="177">
        <f>G278</f>
        <v>20636494</v>
      </c>
    </row>
    <row r="278" spans="1:7" ht="15.75">
      <c r="A278" s="107" t="s">
        <v>125</v>
      </c>
      <c r="B278" s="27" t="s">
        <v>82</v>
      </c>
      <c r="C278" s="27" t="s">
        <v>36</v>
      </c>
      <c r="D278" s="27" t="s">
        <v>26</v>
      </c>
      <c r="E278" s="199" t="s">
        <v>263</v>
      </c>
      <c r="F278" s="207" t="s">
        <v>4</v>
      </c>
      <c r="G278" s="167">
        <f>'Расходы по новым ЦС'!F361</f>
        <v>20636494</v>
      </c>
    </row>
    <row r="279" spans="1:7" ht="42.75">
      <c r="A279" s="291" t="s">
        <v>264</v>
      </c>
      <c r="B279" s="26" t="s">
        <v>82</v>
      </c>
      <c r="C279" s="191" t="s">
        <v>36</v>
      </c>
      <c r="D279" s="191" t="s">
        <v>26</v>
      </c>
      <c r="E279" s="191" t="s">
        <v>265</v>
      </c>
      <c r="F279" s="139"/>
      <c r="G279" s="177">
        <f>G280</f>
        <v>243345</v>
      </c>
    </row>
    <row r="280" spans="1:7" ht="15.75">
      <c r="A280" s="107" t="s">
        <v>125</v>
      </c>
      <c r="B280" s="27" t="s">
        <v>82</v>
      </c>
      <c r="C280" s="27" t="s">
        <v>36</v>
      </c>
      <c r="D280" s="27" t="s">
        <v>26</v>
      </c>
      <c r="E280" s="199" t="s">
        <v>265</v>
      </c>
      <c r="F280" s="207" t="s">
        <v>4</v>
      </c>
      <c r="G280" s="167">
        <f>'Расходы по новым ЦС'!F363</f>
        <v>243345</v>
      </c>
    </row>
    <row r="281" spans="1:7" ht="18.75" customHeight="1">
      <c r="A281" s="271" t="s">
        <v>2</v>
      </c>
      <c r="B281" s="67" t="s">
        <v>82</v>
      </c>
      <c r="C281" s="272"/>
      <c r="D281" s="272"/>
      <c r="E281" s="272"/>
      <c r="F281" s="272"/>
      <c r="G281" s="233">
        <f>G282</f>
        <v>3874119</v>
      </c>
    </row>
    <row r="282" spans="1:7" ht="15.75">
      <c r="A282" s="12" t="s">
        <v>89</v>
      </c>
      <c r="B282" s="26" t="s">
        <v>82</v>
      </c>
      <c r="C282" s="17" t="s">
        <v>25</v>
      </c>
      <c r="D282" s="27"/>
      <c r="E282" s="27"/>
      <c r="F282" s="27"/>
      <c r="G282" s="187">
        <f>G283</f>
        <v>3874119</v>
      </c>
    </row>
    <row r="283" spans="1:7" ht="31.5">
      <c r="A283" s="34" t="s">
        <v>32</v>
      </c>
      <c r="B283" s="253" t="s">
        <v>82</v>
      </c>
      <c r="C283" s="33" t="s">
        <v>25</v>
      </c>
      <c r="D283" s="33" t="s">
        <v>33</v>
      </c>
      <c r="E283" s="33"/>
      <c r="F283" s="50"/>
      <c r="G283" s="169">
        <f>G284</f>
        <v>3874119</v>
      </c>
    </row>
    <row r="284" spans="1:7" ht="15.75">
      <c r="A284" s="277" t="s">
        <v>132</v>
      </c>
      <c r="B284" s="26" t="s">
        <v>82</v>
      </c>
      <c r="C284" s="210" t="s">
        <v>25</v>
      </c>
      <c r="D284" s="210" t="s">
        <v>33</v>
      </c>
      <c r="E284" s="211" t="s">
        <v>254</v>
      </c>
      <c r="F284" s="102"/>
      <c r="G284" s="170">
        <f>G285</f>
        <v>3874119</v>
      </c>
    </row>
    <row r="285" spans="1:7" ht="28.5" customHeight="1">
      <c r="A285" s="278" t="s">
        <v>133</v>
      </c>
      <c r="B285" s="26" t="s">
        <v>82</v>
      </c>
      <c r="C285" s="190" t="s">
        <v>25</v>
      </c>
      <c r="D285" s="190" t="s">
        <v>33</v>
      </c>
      <c r="E285" s="190" t="s">
        <v>266</v>
      </c>
      <c r="F285" s="103"/>
      <c r="G285" s="181">
        <f>G286</f>
        <v>3874119</v>
      </c>
    </row>
    <row r="286" spans="1:7" ht="15.75">
      <c r="A286" s="141" t="s">
        <v>280</v>
      </c>
      <c r="B286" s="26" t="s">
        <v>82</v>
      </c>
      <c r="C286" s="190" t="s">
        <v>25</v>
      </c>
      <c r="D286" s="190" t="s">
        <v>33</v>
      </c>
      <c r="E286" s="191" t="s">
        <v>281</v>
      </c>
      <c r="F286" s="139"/>
      <c r="G286" s="175">
        <f>G287+G288+G289</f>
        <v>3874119</v>
      </c>
    </row>
    <row r="287" spans="1:7" ht="30" customHeight="1">
      <c r="A287" s="206" t="s">
        <v>258</v>
      </c>
      <c r="B287" s="27" t="s">
        <v>82</v>
      </c>
      <c r="C287" s="110" t="s">
        <v>25</v>
      </c>
      <c r="D287" s="110" t="s">
        <v>33</v>
      </c>
      <c r="E287" s="110" t="s">
        <v>281</v>
      </c>
      <c r="F287" s="49" t="s">
        <v>114</v>
      </c>
      <c r="G287" s="167">
        <f>'Расходы по новым ЦС'!F41</f>
        <v>3444147</v>
      </c>
    </row>
    <row r="288" spans="1:7" ht="15.75">
      <c r="A288" s="20" t="s">
        <v>115</v>
      </c>
      <c r="B288" s="27" t="s">
        <v>82</v>
      </c>
      <c r="C288" s="110" t="s">
        <v>25</v>
      </c>
      <c r="D288" s="110" t="s">
        <v>33</v>
      </c>
      <c r="E288" s="110" t="s">
        <v>281</v>
      </c>
      <c r="F288" s="49" t="s">
        <v>116</v>
      </c>
      <c r="G288" s="167">
        <f>'Расходы по новым ЦС'!F42</f>
        <v>414207</v>
      </c>
    </row>
    <row r="289" spans="1:7" ht="15.75">
      <c r="A289" s="20" t="s">
        <v>117</v>
      </c>
      <c r="B289" s="27" t="s">
        <v>82</v>
      </c>
      <c r="C289" s="27" t="s">
        <v>25</v>
      </c>
      <c r="D289" s="27" t="s">
        <v>33</v>
      </c>
      <c r="E289" s="110" t="s">
        <v>281</v>
      </c>
      <c r="F289" s="49" t="s">
        <v>118</v>
      </c>
      <c r="G289" s="167">
        <f>'Расходы по новым ЦС'!F43</f>
        <v>15765</v>
      </c>
    </row>
    <row r="290" spans="1:7" ht="24.75" customHeight="1">
      <c r="A290" s="271" t="s">
        <v>17</v>
      </c>
      <c r="B290" s="67" t="s">
        <v>82</v>
      </c>
      <c r="C290" s="67"/>
      <c r="D290" s="67"/>
      <c r="E290" s="67"/>
      <c r="F290" s="67"/>
      <c r="G290" s="233">
        <f>G296+G321+G400</f>
        <v>217519109</v>
      </c>
    </row>
    <row r="291" spans="1:7" ht="18.75" hidden="1" outlineLevel="1">
      <c r="A291" s="35" t="s">
        <v>51</v>
      </c>
      <c r="B291" s="253" t="s">
        <v>82</v>
      </c>
      <c r="C291" s="33" t="s">
        <v>25</v>
      </c>
      <c r="D291" s="33" t="s">
        <v>108</v>
      </c>
      <c r="E291" s="113"/>
      <c r="F291" s="330"/>
      <c r="G291" s="331"/>
    </row>
    <row r="292" spans="1:7" ht="18.75" hidden="1" outlineLevel="1">
      <c r="A292" s="277" t="s">
        <v>132</v>
      </c>
      <c r="B292" s="26" t="s">
        <v>82</v>
      </c>
      <c r="C292" s="210" t="s">
        <v>25</v>
      </c>
      <c r="D292" s="210" t="s">
        <v>108</v>
      </c>
      <c r="E292" s="211" t="s">
        <v>254</v>
      </c>
      <c r="F292" s="328"/>
      <c r="G292" s="329"/>
    </row>
    <row r="293" spans="1:7" ht="18.75" hidden="1" outlineLevel="1">
      <c r="A293" s="278" t="s">
        <v>135</v>
      </c>
      <c r="B293" s="26" t="s">
        <v>82</v>
      </c>
      <c r="C293" s="205" t="s">
        <v>25</v>
      </c>
      <c r="D293" s="205" t="s">
        <v>108</v>
      </c>
      <c r="E293" s="205" t="s">
        <v>282</v>
      </c>
      <c r="F293" s="328"/>
      <c r="G293" s="329"/>
    </row>
    <row r="294" spans="1:7" ht="18" customHeight="1" hidden="1" outlineLevel="1">
      <c r="A294" s="281" t="s">
        <v>344</v>
      </c>
      <c r="B294" s="26" t="s">
        <v>82</v>
      </c>
      <c r="C294" s="310" t="s">
        <v>25</v>
      </c>
      <c r="D294" s="310" t="s">
        <v>108</v>
      </c>
      <c r="E294" s="310" t="s">
        <v>345</v>
      </c>
      <c r="F294" s="49"/>
      <c r="G294" s="329"/>
    </row>
    <row r="295" spans="1:7" ht="18.75" hidden="1" outlineLevel="1">
      <c r="A295" s="47" t="s">
        <v>260</v>
      </c>
      <c r="B295" s="27" t="s">
        <v>82</v>
      </c>
      <c r="C295" s="110" t="s">
        <v>25</v>
      </c>
      <c r="D295" s="110" t="s">
        <v>108</v>
      </c>
      <c r="E295" s="311" t="s">
        <v>345</v>
      </c>
      <c r="F295" s="49" t="s">
        <v>119</v>
      </c>
      <c r="G295" s="329"/>
    </row>
    <row r="296" spans="1:7" ht="15.75" collapsed="1">
      <c r="A296" s="30" t="s">
        <v>6</v>
      </c>
      <c r="B296" s="251" t="s">
        <v>82</v>
      </c>
      <c r="C296" s="25" t="s">
        <v>31</v>
      </c>
      <c r="D296" s="25"/>
      <c r="E296" s="25"/>
      <c r="F296" s="51"/>
      <c r="G296" s="179">
        <f>G297</f>
        <v>85211700</v>
      </c>
    </row>
    <row r="297" spans="1:7" ht="15.75">
      <c r="A297" s="35" t="s">
        <v>182</v>
      </c>
      <c r="B297" s="253" t="s">
        <v>82</v>
      </c>
      <c r="C297" s="33" t="s">
        <v>31</v>
      </c>
      <c r="D297" s="33" t="s">
        <v>41</v>
      </c>
      <c r="E297" s="33"/>
      <c r="F297" s="50"/>
      <c r="G297" s="213">
        <f>G316+G298+G312+G314</f>
        <v>85211700</v>
      </c>
    </row>
    <row r="298" spans="1:7" ht="31.5">
      <c r="A298" s="288" t="s">
        <v>208</v>
      </c>
      <c r="B298" s="26" t="s">
        <v>82</v>
      </c>
      <c r="C298" s="17" t="s">
        <v>31</v>
      </c>
      <c r="D298" s="17" t="s">
        <v>41</v>
      </c>
      <c r="E298" s="211" t="s">
        <v>209</v>
      </c>
      <c r="F298" s="212"/>
      <c r="G298" s="170">
        <f>G299+G305</f>
        <v>85211700</v>
      </c>
    </row>
    <row r="299" spans="1:7" ht="15.75">
      <c r="A299" s="289" t="s">
        <v>138</v>
      </c>
      <c r="B299" s="26" t="s">
        <v>82</v>
      </c>
      <c r="C299" s="29" t="s">
        <v>31</v>
      </c>
      <c r="D299" s="29" t="s">
        <v>41</v>
      </c>
      <c r="E299" s="205" t="s">
        <v>210</v>
      </c>
      <c r="F299" s="112"/>
      <c r="G299" s="171">
        <f>G300</f>
        <v>35001700</v>
      </c>
    </row>
    <row r="300" spans="1:7" ht="15.75">
      <c r="A300" s="290" t="s">
        <v>211</v>
      </c>
      <c r="B300" s="26" t="s">
        <v>82</v>
      </c>
      <c r="C300" s="26" t="s">
        <v>31</v>
      </c>
      <c r="D300" s="26" t="s">
        <v>41</v>
      </c>
      <c r="E300" s="191" t="s">
        <v>212</v>
      </c>
      <c r="F300" s="52"/>
      <c r="G300" s="177">
        <f>G301</f>
        <v>35001700</v>
      </c>
    </row>
    <row r="301" spans="1:7" ht="15.75">
      <c r="A301" s="20" t="s">
        <v>115</v>
      </c>
      <c r="B301" s="27" t="s">
        <v>82</v>
      </c>
      <c r="C301" s="27" t="s">
        <v>31</v>
      </c>
      <c r="D301" s="27" t="s">
        <v>41</v>
      </c>
      <c r="E301" s="199" t="s">
        <v>212</v>
      </c>
      <c r="F301" s="49" t="s">
        <v>116</v>
      </c>
      <c r="G301" s="167">
        <f>'Расходы по новым ЦС'!F119</f>
        <v>35001700</v>
      </c>
    </row>
    <row r="302" spans="1:7" ht="15.75" hidden="1" outlineLevel="1">
      <c r="A302" s="20" t="s">
        <v>518</v>
      </c>
      <c r="B302" s="27" t="s">
        <v>82</v>
      </c>
      <c r="C302" s="27" t="s">
        <v>31</v>
      </c>
      <c r="D302" s="27" t="s">
        <v>41</v>
      </c>
      <c r="E302" s="311" t="s">
        <v>212</v>
      </c>
      <c r="F302" s="49" t="s">
        <v>123</v>
      </c>
      <c r="G302" s="167"/>
    </row>
    <row r="303" spans="1:7" ht="28.5" hidden="1" outlineLevel="1">
      <c r="A303" s="344" t="s">
        <v>487</v>
      </c>
      <c r="B303" s="26" t="s">
        <v>82</v>
      </c>
      <c r="C303" s="26" t="s">
        <v>31</v>
      </c>
      <c r="D303" s="26" t="s">
        <v>41</v>
      </c>
      <c r="E303" s="345" t="s">
        <v>516</v>
      </c>
      <c r="F303" s="49"/>
      <c r="G303" s="167"/>
    </row>
    <row r="304" spans="1:7" ht="15.75" hidden="1" outlineLevel="1">
      <c r="A304" s="20" t="s">
        <v>115</v>
      </c>
      <c r="B304" s="27" t="s">
        <v>82</v>
      </c>
      <c r="C304" s="27" t="s">
        <v>31</v>
      </c>
      <c r="D304" s="27" t="s">
        <v>41</v>
      </c>
      <c r="E304" s="346" t="s">
        <v>516</v>
      </c>
      <c r="F304" s="49" t="s">
        <v>116</v>
      </c>
      <c r="G304" s="167"/>
    </row>
    <row r="305" spans="1:7" ht="15.75" collapsed="1">
      <c r="A305" s="289" t="s">
        <v>139</v>
      </c>
      <c r="B305" s="26" t="s">
        <v>82</v>
      </c>
      <c r="C305" s="29" t="s">
        <v>31</v>
      </c>
      <c r="D305" s="29" t="s">
        <v>41</v>
      </c>
      <c r="E305" s="205" t="s">
        <v>213</v>
      </c>
      <c r="F305" s="52"/>
      <c r="G305" s="171">
        <f>G306+G308</f>
        <v>50210000</v>
      </c>
    </row>
    <row r="306" spans="1:7" ht="15.75">
      <c r="A306" s="291" t="s">
        <v>214</v>
      </c>
      <c r="B306" s="26" t="s">
        <v>82</v>
      </c>
      <c r="C306" s="26" t="s">
        <v>31</v>
      </c>
      <c r="D306" s="26" t="s">
        <v>41</v>
      </c>
      <c r="E306" s="191" t="s">
        <v>215</v>
      </c>
      <c r="F306" s="52"/>
      <c r="G306" s="177">
        <f>G307</f>
        <v>28000000</v>
      </c>
    </row>
    <row r="307" spans="1:7" ht="15.75">
      <c r="A307" s="20" t="s">
        <v>115</v>
      </c>
      <c r="B307" s="27" t="s">
        <v>82</v>
      </c>
      <c r="C307" s="27" t="s">
        <v>31</v>
      </c>
      <c r="D307" s="27" t="s">
        <v>41</v>
      </c>
      <c r="E307" s="199" t="s">
        <v>215</v>
      </c>
      <c r="F307" s="49" t="s">
        <v>116</v>
      </c>
      <c r="G307" s="167">
        <f>'Расходы по новым ЦС'!F125</f>
        <v>28000000</v>
      </c>
    </row>
    <row r="308" spans="1:7" ht="15.75">
      <c r="A308" s="291" t="s">
        <v>216</v>
      </c>
      <c r="B308" s="26" t="s">
        <v>82</v>
      </c>
      <c r="C308" s="26" t="s">
        <v>31</v>
      </c>
      <c r="D308" s="26" t="s">
        <v>41</v>
      </c>
      <c r="E308" s="191" t="s">
        <v>217</v>
      </c>
      <c r="F308" s="52"/>
      <c r="G308" s="177">
        <f>G309</f>
        <v>22210000</v>
      </c>
    </row>
    <row r="309" spans="1:7" ht="15.75">
      <c r="A309" s="20" t="s">
        <v>115</v>
      </c>
      <c r="B309" s="27" t="s">
        <v>82</v>
      </c>
      <c r="C309" s="27" t="s">
        <v>31</v>
      </c>
      <c r="D309" s="27" t="s">
        <v>41</v>
      </c>
      <c r="E309" s="199" t="s">
        <v>217</v>
      </c>
      <c r="F309" s="49" t="s">
        <v>116</v>
      </c>
      <c r="G309" s="167">
        <f>'Расходы по новым ЦС'!F127</f>
        <v>22210000</v>
      </c>
    </row>
    <row r="310" spans="1:7" ht="28.5" hidden="1" outlineLevel="1">
      <c r="A310" s="344" t="s">
        <v>487</v>
      </c>
      <c r="B310" s="26" t="s">
        <v>82</v>
      </c>
      <c r="C310" s="26" t="s">
        <v>31</v>
      </c>
      <c r="D310" s="26" t="s">
        <v>41</v>
      </c>
      <c r="E310" s="345" t="s">
        <v>515</v>
      </c>
      <c r="F310" s="49"/>
      <c r="G310" s="167"/>
    </row>
    <row r="311" spans="1:7" ht="15.75" hidden="1" outlineLevel="1">
      <c r="A311" s="20" t="s">
        <v>115</v>
      </c>
      <c r="B311" s="27" t="s">
        <v>82</v>
      </c>
      <c r="C311" s="27" t="s">
        <v>31</v>
      </c>
      <c r="D311" s="27" t="s">
        <v>41</v>
      </c>
      <c r="E311" s="346" t="s">
        <v>515</v>
      </c>
      <c r="F311" s="49" t="s">
        <v>116</v>
      </c>
      <c r="G311" s="167"/>
    </row>
    <row r="312" spans="1:7" s="333" customFormat="1" ht="29.25" hidden="1" outlineLevel="1">
      <c r="A312" s="203" t="s">
        <v>498</v>
      </c>
      <c r="B312" s="26" t="s">
        <v>82</v>
      </c>
      <c r="C312" s="26" t="s">
        <v>31</v>
      </c>
      <c r="D312" s="26" t="s">
        <v>41</v>
      </c>
      <c r="E312" s="310" t="s">
        <v>173</v>
      </c>
      <c r="F312" s="332"/>
      <c r="G312" s="177">
        <f>G313</f>
        <v>0</v>
      </c>
    </row>
    <row r="313" spans="1:7" s="202" customFormat="1" ht="15" hidden="1" outlineLevel="1">
      <c r="A313" s="20" t="s">
        <v>115</v>
      </c>
      <c r="B313" s="27" t="s">
        <v>82</v>
      </c>
      <c r="C313" s="27" t="s">
        <v>31</v>
      </c>
      <c r="D313" s="27" t="s">
        <v>41</v>
      </c>
      <c r="E313" s="311" t="s">
        <v>173</v>
      </c>
      <c r="F313" s="207" t="s">
        <v>116</v>
      </c>
      <c r="G313" s="167"/>
    </row>
    <row r="314" spans="1:7" ht="27" hidden="1" outlineLevel="1">
      <c r="A314" s="192" t="s">
        <v>172</v>
      </c>
      <c r="B314" s="26" t="s">
        <v>82</v>
      </c>
      <c r="C314" s="27" t="s">
        <v>31</v>
      </c>
      <c r="D314" s="27" t="s">
        <v>41</v>
      </c>
      <c r="E314" s="133" t="s">
        <v>171</v>
      </c>
      <c r="F314" s="138"/>
      <c r="G314" s="173">
        <f>G315</f>
        <v>0</v>
      </c>
    </row>
    <row r="315" spans="1:7" ht="15.75" hidden="1" outlineLevel="1">
      <c r="A315" s="20" t="s">
        <v>115</v>
      </c>
      <c r="B315" s="26" t="s">
        <v>82</v>
      </c>
      <c r="C315" s="132" t="s">
        <v>39</v>
      </c>
      <c r="D315" s="132" t="s">
        <v>26</v>
      </c>
      <c r="E315" s="134" t="s">
        <v>171</v>
      </c>
      <c r="F315" s="138" t="s">
        <v>116</v>
      </c>
      <c r="G315" s="168"/>
    </row>
    <row r="316" spans="1:7" ht="15.75" hidden="1" outlineLevel="1">
      <c r="A316" s="28" t="s">
        <v>186</v>
      </c>
      <c r="B316" s="27" t="s">
        <v>82</v>
      </c>
      <c r="C316" s="26" t="s">
        <v>31</v>
      </c>
      <c r="D316" s="26" t="s">
        <v>41</v>
      </c>
      <c r="E316" s="26" t="s">
        <v>191</v>
      </c>
      <c r="F316" s="48"/>
      <c r="G316" s="194">
        <f>G317+G319</f>
        <v>0</v>
      </c>
    </row>
    <row r="317" spans="1:7" ht="15.75" hidden="1" outlineLevel="1">
      <c r="A317" s="189" t="s">
        <v>184</v>
      </c>
      <c r="B317" s="26" t="s">
        <v>82</v>
      </c>
      <c r="C317" s="29" t="s">
        <v>31</v>
      </c>
      <c r="D317" s="29" t="s">
        <v>41</v>
      </c>
      <c r="E317" s="29" t="s">
        <v>185</v>
      </c>
      <c r="F317" s="52"/>
      <c r="G317" s="195">
        <f>G318</f>
        <v>0</v>
      </c>
    </row>
    <row r="318" spans="1:7" ht="15.75" hidden="1" outlineLevel="1">
      <c r="A318" s="20" t="s">
        <v>115</v>
      </c>
      <c r="B318" s="26" t="s">
        <v>82</v>
      </c>
      <c r="C318" s="27" t="s">
        <v>31</v>
      </c>
      <c r="D318" s="27" t="s">
        <v>41</v>
      </c>
      <c r="E318" s="27" t="s">
        <v>185</v>
      </c>
      <c r="F318" s="49" t="s">
        <v>116</v>
      </c>
      <c r="G318" s="168"/>
    </row>
    <row r="319" spans="1:7" ht="15.75" hidden="1" outlineLevel="1">
      <c r="A319" s="189" t="s">
        <v>179</v>
      </c>
      <c r="B319" s="27" t="s">
        <v>82</v>
      </c>
      <c r="C319" s="29" t="s">
        <v>31</v>
      </c>
      <c r="D319" s="29" t="s">
        <v>41</v>
      </c>
      <c r="E319" s="29" t="s">
        <v>183</v>
      </c>
      <c r="F319" s="52"/>
      <c r="G319" s="195">
        <f>G320</f>
        <v>0</v>
      </c>
    </row>
    <row r="320" spans="1:7" ht="15.75" hidden="1" outlineLevel="1">
      <c r="A320" s="20" t="s">
        <v>115</v>
      </c>
      <c r="B320" s="27" t="s">
        <v>82</v>
      </c>
      <c r="C320" s="27" t="s">
        <v>31</v>
      </c>
      <c r="D320" s="27" t="s">
        <v>41</v>
      </c>
      <c r="E320" s="27" t="s">
        <v>183</v>
      </c>
      <c r="F320" s="49" t="s">
        <v>116</v>
      </c>
      <c r="G320" s="168"/>
    </row>
    <row r="321" spans="1:7" ht="15.75" collapsed="1">
      <c r="A321" s="31" t="s">
        <v>9</v>
      </c>
      <c r="B321" s="251" t="s">
        <v>82</v>
      </c>
      <c r="C321" s="25" t="s">
        <v>39</v>
      </c>
      <c r="D321" s="25"/>
      <c r="E321" s="25"/>
      <c r="F321" s="51"/>
      <c r="G321" s="179">
        <f>G322+G359+G369+G393</f>
        <v>126952139</v>
      </c>
    </row>
    <row r="322" spans="1:7" ht="15.75">
      <c r="A322" s="115" t="s">
        <v>10</v>
      </c>
      <c r="B322" s="253" t="s">
        <v>82</v>
      </c>
      <c r="C322" s="113" t="s">
        <v>39</v>
      </c>
      <c r="D322" s="113" t="s">
        <v>25</v>
      </c>
      <c r="E322" s="116"/>
      <c r="F322" s="117"/>
      <c r="G322" s="180">
        <f>G323+G327+G332+G357+G355</f>
        <v>38549752</v>
      </c>
    </row>
    <row r="323" spans="1:7" ht="21" customHeight="1">
      <c r="A323" s="288" t="s">
        <v>238</v>
      </c>
      <c r="B323" s="26" t="s">
        <v>82</v>
      </c>
      <c r="C323" s="210" t="s">
        <v>39</v>
      </c>
      <c r="D323" s="209" t="s">
        <v>25</v>
      </c>
      <c r="E323" s="210" t="s">
        <v>243</v>
      </c>
      <c r="F323" s="105"/>
      <c r="G323" s="170">
        <f>G324</f>
        <v>17200000</v>
      </c>
    </row>
    <row r="324" spans="1:7" ht="15.75">
      <c r="A324" s="295" t="s">
        <v>239</v>
      </c>
      <c r="B324" s="26" t="s">
        <v>82</v>
      </c>
      <c r="C324" s="205" t="s">
        <v>39</v>
      </c>
      <c r="D324" s="205" t="s">
        <v>25</v>
      </c>
      <c r="E324" s="190" t="s">
        <v>242</v>
      </c>
      <c r="F324" s="112"/>
      <c r="G324" s="181">
        <f>G325</f>
        <v>17200000</v>
      </c>
    </row>
    <row r="325" spans="1:7" ht="15.75">
      <c r="A325" s="290" t="s">
        <v>240</v>
      </c>
      <c r="B325" s="26" t="s">
        <v>82</v>
      </c>
      <c r="C325" s="191" t="s">
        <v>39</v>
      </c>
      <c r="D325" s="191" t="s">
        <v>25</v>
      </c>
      <c r="E325" s="191" t="s">
        <v>241</v>
      </c>
      <c r="F325" s="49"/>
      <c r="G325" s="175">
        <f>G326</f>
        <v>17200000</v>
      </c>
    </row>
    <row r="326" spans="1:7" ht="15.75">
      <c r="A326" s="20" t="s">
        <v>115</v>
      </c>
      <c r="B326" s="27" t="s">
        <v>82</v>
      </c>
      <c r="C326" s="199" t="s">
        <v>39</v>
      </c>
      <c r="D326" s="199" t="s">
        <v>25</v>
      </c>
      <c r="E326" s="110" t="s">
        <v>241</v>
      </c>
      <c r="F326" s="49" t="s">
        <v>116</v>
      </c>
      <c r="G326" s="208">
        <f>'Расходы по новым ЦС'!F172</f>
        <v>17200000</v>
      </c>
    </row>
    <row r="327" spans="1:7" ht="15.75">
      <c r="A327" s="288" t="s">
        <v>195</v>
      </c>
      <c r="B327" s="26" t="s">
        <v>82</v>
      </c>
      <c r="C327" s="211" t="s">
        <v>39</v>
      </c>
      <c r="D327" s="211" t="s">
        <v>25</v>
      </c>
      <c r="E327" s="210" t="s">
        <v>194</v>
      </c>
      <c r="F327" s="196"/>
      <c r="G327" s="162">
        <f>G328</f>
        <v>11960000</v>
      </c>
    </row>
    <row r="328" spans="1:7" ht="15.75">
      <c r="A328" s="289" t="s">
        <v>218</v>
      </c>
      <c r="B328" s="26" t="s">
        <v>82</v>
      </c>
      <c r="C328" s="205" t="s">
        <v>39</v>
      </c>
      <c r="D328" s="205" t="s">
        <v>25</v>
      </c>
      <c r="E328" s="205" t="s">
        <v>220</v>
      </c>
      <c r="F328" s="49"/>
      <c r="G328" s="181">
        <f>G329</f>
        <v>11960000</v>
      </c>
    </row>
    <row r="329" spans="1:7" ht="15.75">
      <c r="A329" s="290" t="s">
        <v>219</v>
      </c>
      <c r="B329" s="26" t="s">
        <v>82</v>
      </c>
      <c r="C329" s="191" t="s">
        <v>39</v>
      </c>
      <c r="D329" s="191" t="s">
        <v>25</v>
      </c>
      <c r="E329" s="191" t="s">
        <v>221</v>
      </c>
      <c r="F329" s="52"/>
      <c r="G329" s="175">
        <f>G330+G331</f>
        <v>11960000</v>
      </c>
    </row>
    <row r="330" spans="1:7" ht="15.75">
      <c r="A330" s="20" t="s">
        <v>115</v>
      </c>
      <c r="B330" s="27" t="s">
        <v>82</v>
      </c>
      <c r="C330" s="199" t="s">
        <v>39</v>
      </c>
      <c r="D330" s="199" t="s">
        <v>25</v>
      </c>
      <c r="E330" s="199" t="s">
        <v>221</v>
      </c>
      <c r="F330" s="49" t="s">
        <v>116</v>
      </c>
      <c r="G330" s="208">
        <f>'Расходы по новым ЦС'!F177</f>
        <v>10310000</v>
      </c>
    </row>
    <row r="331" spans="1:7" ht="15.75">
      <c r="A331" s="20" t="s">
        <v>117</v>
      </c>
      <c r="B331" s="27" t="s">
        <v>82</v>
      </c>
      <c r="C331" s="199" t="s">
        <v>39</v>
      </c>
      <c r="D331" s="199" t="s">
        <v>25</v>
      </c>
      <c r="E331" s="199" t="s">
        <v>221</v>
      </c>
      <c r="F331" s="49" t="s">
        <v>118</v>
      </c>
      <c r="G331" s="208">
        <f>'Расходы по новым ЦС'!F178</f>
        <v>1650000</v>
      </c>
    </row>
    <row r="332" spans="1:7" ht="21" customHeight="1">
      <c r="A332" s="296" t="s">
        <v>222</v>
      </c>
      <c r="B332" s="26" t="s">
        <v>82</v>
      </c>
      <c r="C332" s="211" t="s">
        <v>39</v>
      </c>
      <c r="D332" s="211" t="s">
        <v>25</v>
      </c>
      <c r="E332" s="211" t="s">
        <v>223</v>
      </c>
      <c r="F332" s="212"/>
      <c r="G332" s="170">
        <f>G333</f>
        <v>4705915</v>
      </c>
    </row>
    <row r="333" spans="1:7" ht="15.75">
      <c r="A333" s="289" t="s">
        <v>224</v>
      </c>
      <c r="B333" s="26" t="s">
        <v>82</v>
      </c>
      <c r="C333" s="205" t="s">
        <v>39</v>
      </c>
      <c r="D333" s="205" t="s">
        <v>25</v>
      </c>
      <c r="E333" s="205" t="s">
        <v>225</v>
      </c>
      <c r="F333" s="52"/>
      <c r="G333" s="181">
        <f>G334+G336+G339+G341+G344+G346</f>
        <v>4705915</v>
      </c>
    </row>
    <row r="334" spans="1:7" ht="18" customHeight="1">
      <c r="A334" s="290" t="s">
        <v>226</v>
      </c>
      <c r="B334" s="26" t="s">
        <v>82</v>
      </c>
      <c r="C334" s="191" t="s">
        <v>39</v>
      </c>
      <c r="D334" s="191" t="s">
        <v>25</v>
      </c>
      <c r="E334" s="191" t="s">
        <v>227</v>
      </c>
      <c r="F334" s="52"/>
      <c r="G334" s="181">
        <f>G335</f>
        <v>150000</v>
      </c>
    </row>
    <row r="335" spans="1:7" ht="15.75">
      <c r="A335" s="20" t="s">
        <v>115</v>
      </c>
      <c r="B335" s="27" t="s">
        <v>82</v>
      </c>
      <c r="C335" s="199" t="s">
        <v>39</v>
      </c>
      <c r="D335" s="199" t="s">
        <v>25</v>
      </c>
      <c r="E335" s="199" t="s">
        <v>227</v>
      </c>
      <c r="F335" s="49" t="s">
        <v>116</v>
      </c>
      <c r="G335" s="208">
        <f>'Расходы по новым ЦС'!F182</f>
        <v>150000</v>
      </c>
    </row>
    <row r="336" spans="1:7" ht="28.5">
      <c r="A336" s="290" t="s">
        <v>228</v>
      </c>
      <c r="B336" s="26" t="s">
        <v>82</v>
      </c>
      <c r="C336" s="191" t="s">
        <v>39</v>
      </c>
      <c r="D336" s="191" t="s">
        <v>25</v>
      </c>
      <c r="E336" s="191" t="s">
        <v>229</v>
      </c>
      <c r="F336" s="48"/>
      <c r="G336" s="197">
        <f>G338+G337</f>
        <v>300000</v>
      </c>
    </row>
    <row r="337" spans="1:7" ht="15.75" hidden="1" outlineLevel="1">
      <c r="A337" s="20" t="s">
        <v>115</v>
      </c>
      <c r="B337" s="27" t="s">
        <v>82</v>
      </c>
      <c r="C337" s="311" t="s">
        <v>39</v>
      </c>
      <c r="D337" s="311" t="s">
        <v>25</v>
      </c>
      <c r="E337" s="311" t="s">
        <v>229</v>
      </c>
      <c r="F337" s="49" t="s">
        <v>116</v>
      </c>
      <c r="G337" s="197"/>
    </row>
    <row r="338" spans="1:7" ht="15.75" collapsed="1">
      <c r="A338" s="20" t="s">
        <v>117</v>
      </c>
      <c r="B338" s="27" t="s">
        <v>82</v>
      </c>
      <c r="C338" s="199" t="s">
        <v>39</v>
      </c>
      <c r="D338" s="199" t="s">
        <v>25</v>
      </c>
      <c r="E338" s="199" t="s">
        <v>229</v>
      </c>
      <c r="F338" s="49" t="s">
        <v>118</v>
      </c>
      <c r="G338" s="167">
        <f>'Расходы по новым ЦС'!F185</f>
        <v>300000</v>
      </c>
    </row>
    <row r="339" spans="1:7" ht="28.5">
      <c r="A339" s="290" t="s">
        <v>230</v>
      </c>
      <c r="B339" s="26" t="s">
        <v>82</v>
      </c>
      <c r="C339" s="191" t="s">
        <v>39</v>
      </c>
      <c r="D339" s="191" t="s">
        <v>25</v>
      </c>
      <c r="E339" s="191" t="s">
        <v>231</v>
      </c>
      <c r="F339" s="48"/>
      <c r="G339" s="197">
        <f>G340</f>
        <v>1800000</v>
      </c>
    </row>
    <row r="340" spans="1:7" ht="15.75">
      <c r="A340" s="20" t="s">
        <v>115</v>
      </c>
      <c r="B340" s="27" t="s">
        <v>82</v>
      </c>
      <c r="C340" s="199" t="s">
        <v>39</v>
      </c>
      <c r="D340" s="199" t="s">
        <v>25</v>
      </c>
      <c r="E340" s="199" t="s">
        <v>231</v>
      </c>
      <c r="F340" s="49" t="s">
        <v>116</v>
      </c>
      <c r="G340" s="167">
        <f>'Расходы по новым ЦС'!F187</f>
        <v>1800000</v>
      </c>
    </row>
    <row r="341" spans="1:7" ht="15">
      <c r="A341" s="291" t="s">
        <v>232</v>
      </c>
      <c r="B341" s="26" t="s">
        <v>82</v>
      </c>
      <c r="C341" s="191" t="s">
        <v>39</v>
      </c>
      <c r="D341" s="191" t="s">
        <v>25</v>
      </c>
      <c r="E341" s="191" t="s">
        <v>233</v>
      </c>
      <c r="F341" s="48"/>
      <c r="G341" s="197">
        <f>G342+G343</f>
        <v>1630000</v>
      </c>
    </row>
    <row r="342" spans="1:7" ht="15.75">
      <c r="A342" s="20" t="s">
        <v>115</v>
      </c>
      <c r="B342" s="27" t="s">
        <v>82</v>
      </c>
      <c r="C342" s="199" t="s">
        <v>39</v>
      </c>
      <c r="D342" s="199" t="s">
        <v>25</v>
      </c>
      <c r="E342" s="199" t="s">
        <v>233</v>
      </c>
      <c r="F342" s="49" t="s">
        <v>116</v>
      </c>
      <c r="G342" s="167">
        <f>'Расходы по новым ЦС'!F189</f>
        <v>300000</v>
      </c>
    </row>
    <row r="343" spans="1:7" ht="15.75">
      <c r="A343" s="20" t="s">
        <v>518</v>
      </c>
      <c r="B343" s="27" t="s">
        <v>82</v>
      </c>
      <c r="C343" s="311" t="s">
        <v>39</v>
      </c>
      <c r="D343" s="311" t="s">
        <v>26</v>
      </c>
      <c r="E343" s="311" t="s">
        <v>233</v>
      </c>
      <c r="F343" s="49" t="s">
        <v>123</v>
      </c>
      <c r="G343" s="167">
        <f>'Расходы по новым ЦС'!F190</f>
        <v>1330000</v>
      </c>
    </row>
    <row r="344" spans="1:7" ht="19.5" customHeight="1">
      <c r="A344" s="291" t="s">
        <v>235</v>
      </c>
      <c r="B344" s="26" t="s">
        <v>82</v>
      </c>
      <c r="C344" s="191" t="s">
        <v>39</v>
      </c>
      <c r="D344" s="191" t="s">
        <v>25</v>
      </c>
      <c r="E344" s="191" t="s">
        <v>234</v>
      </c>
      <c r="F344" s="48"/>
      <c r="G344" s="197">
        <f>G345</f>
        <v>300000</v>
      </c>
    </row>
    <row r="345" spans="1:7" ht="15.75">
      <c r="A345" s="20" t="s">
        <v>115</v>
      </c>
      <c r="B345" s="27" t="s">
        <v>82</v>
      </c>
      <c r="C345" s="199" t="s">
        <v>39</v>
      </c>
      <c r="D345" s="199" t="s">
        <v>25</v>
      </c>
      <c r="E345" s="199" t="s">
        <v>234</v>
      </c>
      <c r="F345" s="49" t="s">
        <v>116</v>
      </c>
      <c r="G345" s="167">
        <f>'Расходы по новым ЦС'!F192</f>
        <v>300000</v>
      </c>
    </row>
    <row r="346" spans="1:7" ht="15">
      <c r="A346" s="203" t="s">
        <v>236</v>
      </c>
      <c r="B346" s="26" t="s">
        <v>82</v>
      </c>
      <c r="C346" s="191" t="s">
        <v>39</v>
      </c>
      <c r="D346" s="191" t="s">
        <v>25</v>
      </c>
      <c r="E346" s="191" t="s">
        <v>237</v>
      </c>
      <c r="F346" s="48"/>
      <c r="G346" s="197">
        <f>G347+G348</f>
        <v>525915</v>
      </c>
    </row>
    <row r="347" spans="1:7" ht="15.75">
      <c r="A347" s="20" t="s">
        <v>115</v>
      </c>
      <c r="B347" s="27" t="s">
        <v>82</v>
      </c>
      <c r="C347" s="199" t="s">
        <v>39</v>
      </c>
      <c r="D347" s="199" t="s">
        <v>25</v>
      </c>
      <c r="E347" s="199" t="s">
        <v>237</v>
      </c>
      <c r="F347" s="49" t="s">
        <v>116</v>
      </c>
      <c r="G347" s="167">
        <f>'Расходы по новым ЦС'!F194</f>
        <v>525915</v>
      </c>
    </row>
    <row r="348" spans="1:7" ht="15.75" hidden="1" outlineLevel="1">
      <c r="A348" s="20" t="s">
        <v>518</v>
      </c>
      <c r="B348" s="27" t="s">
        <v>82</v>
      </c>
      <c r="C348" s="311" t="s">
        <v>39</v>
      </c>
      <c r="D348" s="311" t="s">
        <v>25</v>
      </c>
      <c r="E348" s="311" t="s">
        <v>237</v>
      </c>
      <c r="F348" s="49" t="s">
        <v>123</v>
      </c>
      <c r="G348" s="167">
        <v>0</v>
      </c>
    </row>
    <row r="349" spans="1:7" ht="42.75" hidden="1" outlineLevel="2">
      <c r="A349" s="28" t="s">
        <v>520</v>
      </c>
      <c r="B349" s="26" t="s">
        <v>82</v>
      </c>
      <c r="C349" s="26" t="s">
        <v>39</v>
      </c>
      <c r="D349" s="26" t="s">
        <v>25</v>
      </c>
      <c r="E349" s="26" t="s">
        <v>521</v>
      </c>
      <c r="F349" s="112"/>
      <c r="G349" s="167"/>
    </row>
    <row r="350" spans="1:7" ht="15.75" hidden="1" outlineLevel="2">
      <c r="A350" s="193" t="s">
        <v>115</v>
      </c>
      <c r="B350" s="27" t="s">
        <v>82</v>
      </c>
      <c r="C350" s="27" t="s">
        <v>39</v>
      </c>
      <c r="D350" s="27" t="s">
        <v>25</v>
      </c>
      <c r="E350" s="27" t="s">
        <v>521</v>
      </c>
      <c r="F350" s="49" t="s">
        <v>116</v>
      </c>
      <c r="G350" s="167"/>
    </row>
    <row r="351" spans="1:7" ht="15.75" hidden="1" outlineLevel="2">
      <c r="A351" s="28" t="s">
        <v>293</v>
      </c>
      <c r="B351" s="26" t="s">
        <v>82</v>
      </c>
      <c r="C351" s="26" t="s">
        <v>39</v>
      </c>
      <c r="D351" s="26" t="s">
        <v>25</v>
      </c>
      <c r="E351" s="26" t="s">
        <v>495</v>
      </c>
      <c r="F351" s="112"/>
      <c r="G351" s="167"/>
    </row>
    <row r="352" spans="1:7" s="202" customFormat="1" ht="15" hidden="1" outlineLevel="2">
      <c r="A352" s="20" t="s">
        <v>115</v>
      </c>
      <c r="B352" s="27" t="s">
        <v>82</v>
      </c>
      <c r="C352" s="27" t="s">
        <v>39</v>
      </c>
      <c r="D352" s="27" t="s">
        <v>25</v>
      </c>
      <c r="E352" s="27" t="s">
        <v>495</v>
      </c>
      <c r="F352" s="49" t="s">
        <v>116</v>
      </c>
      <c r="G352" s="167"/>
    </row>
    <row r="353" spans="1:7" ht="28.5" hidden="1" outlineLevel="2">
      <c r="A353" s="28" t="s">
        <v>496</v>
      </c>
      <c r="B353" s="26" t="s">
        <v>82</v>
      </c>
      <c r="C353" s="29" t="s">
        <v>39</v>
      </c>
      <c r="D353" s="29" t="s">
        <v>25</v>
      </c>
      <c r="E353" s="26" t="s">
        <v>497</v>
      </c>
      <c r="F353" s="112"/>
      <c r="G353" s="167"/>
    </row>
    <row r="354" spans="1:7" s="202" customFormat="1" ht="15" hidden="1" outlineLevel="2">
      <c r="A354" s="20" t="s">
        <v>115</v>
      </c>
      <c r="B354" s="27" t="s">
        <v>82</v>
      </c>
      <c r="C354" s="27" t="s">
        <v>39</v>
      </c>
      <c r="D354" s="27" t="s">
        <v>25</v>
      </c>
      <c r="E354" s="27" t="s">
        <v>497</v>
      </c>
      <c r="F354" s="49" t="s">
        <v>116</v>
      </c>
      <c r="G354" s="167"/>
    </row>
    <row r="355" spans="1:7" ht="28.5" collapsed="1">
      <c r="A355" s="307" t="s">
        <v>479</v>
      </c>
      <c r="B355" s="27" t="s">
        <v>82</v>
      </c>
      <c r="C355" s="310" t="s">
        <v>39</v>
      </c>
      <c r="D355" s="310" t="s">
        <v>25</v>
      </c>
      <c r="E355" s="310" t="s">
        <v>480</v>
      </c>
      <c r="F355" s="48"/>
      <c r="G355" s="197">
        <f>G356</f>
        <v>4683837</v>
      </c>
    </row>
    <row r="356" spans="1:7" ht="18.75" customHeight="1">
      <c r="A356" s="20" t="s">
        <v>518</v>
      </c>
      <c r="B356" s="27" t="s">
        <v>82</v>
      </c>
      <c r="C356" s="311" t="s">
        <v>39</v>
      </c>
      <c r="D356" s="311" t="s">
        <v>25</v>
      </c>
      <c r="E356" s="311" t="s">
        <v>480</v>
      </c>
      <c r="F356" s="49" t="s">
        <v>123</v>
      </c>
      <c r="G356" s="167">
        <f>'Расходы по новым ЦС'!F204</f>
        <v>4683837</v>
      </c>
    </row>
    <row r="357" spans="1:7" ht="30" hidden="1" outlineLevel="1">
      <c r="A357" s="189" t="s">
        <v>168</v>
      </c>
      <c r="B357" s="26" t="s">
        <v>82</v>
      </c>
      <c r="C357" s="29" t="s">
        <v>39</v>
      </c>
      <c r="D357" s="29" t="s">
        <v>25</v>
      </c>
      <c r="E357" s="29" t="s">
        <v>169</v>
      </c>
      <c r="F357" s="112"/>
      <c r="G357" s="171">
        <f>G358</f>
        <v>0</v>
      </c>
    </row>
    <row r="358" spans="1:7" ht="15.75" hidden="1" outlineLevel="1">
      <c r="A358" s="193" t="s">
        <v>115</v>
      </c>
      <c r="B358" s="27" t="s">
        <v>82</v>
      </c>
      <c r="C358" s="140" t="s">
        <v>39</v>
      </c>
      <c r="D358" s="140" t="s">
        <v>25</v>
      </c>
      <c r="E358" s="140" t="s">
        <v>169</v>
      </c>
      <c r="F358" s="135" t="s">
        <v>116</v>
      </c>
      <c r="G358" s="168"/>
    </row>
    <row r="359" spans="1:7" ht="15.75" collapsed="1">
      <c r="A359" s="35" t="s">
        <v>11</v>
      </c>
      <c r="B359" s="253" t="s">
        <v>82</v>
      </c>
      <c r="C359" s="33" t="s">
        <v>39</v>
      </c>
      <c r="D359" s="33" t="s">
        <v>28</v>
      </c>
      <c r="E359" s="33"/>
      <c r="F359" s="50"/>
      <c r="G359" s="169">
        <f>G360</f>
        <v>15938820</v>
      </c>
    </row>
    <row r="360" spans="1:7" ht="15.75">
      <c r="A360" s="288" t="s">
        <v>195</v>
      </c>
      <c r="B360" s="26" t="s">
        <v>82</v>
      </c>
      <c r="C360" s="17" t="s">
        <v>39</v>
      </c>
      <c r="D360" s="17" t="s">
        <v>28</v>
      </c>
      <c r="E360" s="17" t="s">
        <v>194</v>
      </c>
      <c r="F360" s="102"/>
      <c r="G360" s="170">
        <f>G361</f>
        <v>15938820</v>
      </c>
    </row>
    <row r="361" spans="1:7" ht="30">
      <c r="A361" s="297" t="s">
        <v>246</v>
      </c>
      <c r="B361" s="26" t="s">
        <v>82</v>
      </c>
      <c r="C361" s="29" t="s">
        <v>39</v>
      </c>
      <c r="D361" s="29" t="s">
        <v>28</v>
      </c>
      <c r="E361" s="29" t="s">
        <v>247</v>
      </c>
      <c r="F361" s="52"/>
      <c r="G361" s="171">
        <f>G362+G365+G367</f>
        <v>15938820</v>
      </c>
    </row>
    <row r="362" spans="1:7" ht="15.75">
      <c r="A362" s="291" t="s">
        <v>248</v>
      </c>
      <c r="B362" s="26" t="s">
        <v>82</v>
      </c>
      <c r="C362" s="26" t="s">
        <v>39</v>
      </c>
      <c r="D362" s="26" t="s">
        <v>28</v>
      </c>
      <c r="E362" s="26" t="s">
        <v>249</v>
      </c>
      <c r="F362" s="52"/>
      <c r="G362" s="177">
        <f>G363+G364</f>
        <v>4500000</v>
      </c>
    </row>
    <row r="363" spans="1:7" ht="15.75">
      <c r="A363" s="20" t="s">
        <v>115</v>
      </c>
      <c r="B363" s="270" t="s">
        <v>82</v>
      </c>
      <c r="C363" s="27" t="s">
        <v>39</v>
      </c>
      <c r="D363" s="27" t="s">
        <v>28</v>
      </c>
      <c r="E363" s="27" t="s">
        <v>249</v>
      </c>
      <c r="F363" s="49" t="s">
        <v>116</v>
      </c>
      <c r="G363" s="167">
        <f>'Расходы по новым ЦС'!F209</f>
        <v>500000</v>
      </c>
    </row>
    <row r="364" spans="1:7" ht="15.75">
      <c r="A364" s="20" t="s">
        <v>518</v>
      </c>
      <c r="B364" s="27" t="s">
        <v>82</v>
      </c>
      <c r="C364" s="27" t="s">
        <v>39</v>
      </c>
      <c r="D364" s="27" t="s">
        <v>28</v>
      </c>
      <c r="E364" s="27" t="s">
        <v>249</v>
      </c>
      <c r="F364" s="49" t="s">
        <v>123</v>
      </c>
      <c r="G364" s="167">
        <f>'Расходы по новым ЦС'!F210</f>
        <v>4000000</v>
      </c>
    </row>
    <row r="365" spans="1:7" ht="15.75">
      <c r="A365" s="298" t="s">
        <v>250</v>
      </c>
      <c r="B365" s="26" t="s">
        <v>82</v>
      </c>
      <c r="C365" s="26" t="s">
        <v>39</v>
      </c>
      <c r="D365" s="26" t="s">
        <v>28</v>
      </c>
      <c r="E365" s="26" t="s">
        <v>251</v>
      </c>
      <c r="F365" s="52"/>
      <c r="G365" s="197">
        <f>G366</f>
        <v>5638820</v>
      </c>
    </row>
    <row r="366" spans="1:7" ht="15.75">
      <c r="A366" s="20" t="s">
        <v>115</v>
      </c>
      <c r="B366" s="27" t="s">
        <v>82</v>
      </c>
      <c r="C366" s="27" t="s">
        <v>39</v>
      </c>
      <c r="D366" s="27" t="s">
        <v>28</v>
      </c>
      <c r="E366" s="27" t="s">
        <v>251</v>
      </c>
      <c r="F366" s="49" t="s">
        <v>116</v>
      </c>
      <c r="G366" s="167">
        <f>'Расходы по новым ЦС'!F213</f>
        <v>5638820</v>
      </c>
    </row>
    <row r="367" spans="1:7" ht="15.75">
      <c r="A367" s="203" t="s">
        <v>236</v>
      </c>
      <c r="B367" s="26" t="s">
        <v>82</v>
      </c>
      <c r="C367" s="26" t="s">
        <v>39</v>
      </c>
      <c r="D367" s="26" t="s">
        <v>28</v>
      </c>
      <c r="E367" s="26" t="s">
        <v>252</v>
      </c>
      <c r="F367" s="52"/>
      <c r="G367" s="197">
        <f>G368</f>
        <v>5800000</v>
      </c>
    </row>
    <row r="368" spans="1:7" ht="15.75">
      <c r="A368" s="20" t="s">
        <v>115</v>
      </c>
      <c r="B368" s="27" t="s">
        <v>82</v>
      </c>
      <c r="C368" s="27" t="s">
        <v>39</v>
      </c>
      <c r="D368" s="27" t="s">
        <v>28</v>
      </c>
      <c r="E368" s="27" t="s">
        <v>252</v>
      </c>
      <c r="F368" s="49" t="s">
        <v>116</v>
      </c>
      <c r="G368" s="167">
        <f>'Расходы по новым ЦС'!F215</f>
        <v>5800000</v>
      </c>
    </row>
    <row r="369" spans="1:7" ht="15.75">
      <c r="A369" s="32" t="s">
        <v>12</v>
      </c>
      <c r="B369" s="253" t="s">
        <v>82</v>
      </c>
      <c r="C369" s="33" t="s">
        <v>39</v>
      </c>
      <c r="D369" s="33" t="s">
        <v>26</v>
      </c>
      <c r="E369" s="46"/>
      <c r="F369" s="53"/>
      <c r="G369" s="169">
        <f>G370+G391</f>
        <v>37448573</v>
      </c>
    </row>
    <row r="370" spans="1:7" ht="15.75">
      <c r="A370" s="284" t="s">
        <v>195</v>
      </c>
      <c r="B370" s="26" t="s">
        <v>82</v>
      </c>
      <c r="C370" s="210" t="s">
        <v>39</v>
      </c>
      <c r="D370" s="210" t="s">
        <v>26</v>
      </c>
      <c r="E370" s="210" t="s">
        <v>194</v>
      </c>
      <c r="F370" s="105"/>
      <c r="G370" s="170">
        <f>G371</f>
        <v>37132410</v>
      </c>
    </row>
    <row r="371" spans="1:7" ht="15.75">
      <c r="A371" s="294" t="s">
        <v>196</v>
      </c>
      <c r="B371" s="26" t="s">
        <v>82</v>
      </c>
      <c r="C371" s="205" t="s">
        <v>39</v>
      </c>
      <c r="D371" s="205" t="s">
        <v>26</v>
      </c>
      <c r="E371" s="205" t="s">
        <v>197</v>
      </c>
      <c r="F371" s="112"/>
      <c r="G371" s="181">
        <f>G372+G374+G378+G380+G383+G386</f>
        <v>37132410</v>
      </c>
    </row>
    <row r="372" spans="1:7" ht="15">
      <c r="A372" s="286" t="s">
        <v>199</v>
      </c>
      <c r="B372" s="26" t="s">
        <v>82</v>
      </c>
      <c r="C372" s="191" t="s">
        <v>39</v>
      </c>
      <c r="D372" s="191" t="s">
        <v>26</v>
      </c>
      <c r="E372" s="191" t="s">
        <v>198</v>
      </c>
      <c r="F372" s="48"/>
      <c r="G372" s="175">
        <f>G373</f>
        <v>4753000</v>
      </c>
    </row>
    <row r="373" spans="1:7" ht="15.75">
      <c r="A373" s="20" t="s">
        <v>115</v>
      </c>
      <c r="B373" s="27" t="s">
        <v>82</v>
      </c>
      <c r="C373" s="199" t="s">
        <v>39</v>
      </c>
      <c r="D373" s="199" t="s">
        <v>26</v>
      </c>
      <c r="E373" s="199" t="s">
        <v>198</v>
      </c>
      <c r="F373" s="49" t="s">
        <v>116</v>
      </c>
      <c r="G373" s="174">
        <f>'Расходы по новым ЦС'!F220</f>
        <v>4753000</v>
      </c>
    </row>
    <row r="374" spans="1:7" ht="15">
      <c r="A374" s="203" t="s">
        <v>201</v>
      </c>
      <c r="B374" s="26" t="s">
        <v>82</v>
      </c>
      <c r="C374" s="191" t="s">
        <v>39</v>
      </c>
      <c r="D374" s="191" t="s">
        <v>26</v>
      </c>
      <c r="E374" s="191" t="s">
        <v>200</v>
      </c>
      <c r="F374" s="48"/>
      <c r="G374" s="175">
        <f>G377+G375+G376</f>
        <v>3750884</v>
      </c>
    </row>
    <row r="375" spans="1:7" ht="15.75" hidden="1" outlineLevel="1">
      <c r="A375" s="20" t="s">
        <v>122</v>
      </c>
      <c r="B375" s="27" t="s">
        <v>82</v>
      </c>
      <c r="C375" s="110" t="s">
        <v>39</v>
      </c>
      <c r="D375" s="110" t="s">
        <v>26</v>
      </c>
      <c r="E375" s="199" t="s">
        <v>200</v>
      </c>
      <c r="F375" s="49" t="s">
        <v>120</v>
      </c>
      <c r="G375" s="174">
        <v>0</v>
      </c>
    </row>
    <row r="376" spans="1:7" ht="15.75" collapsed="1">
      <c r="A376" s="20" t="s">
        <v>115</v>
      </c>
      <c r="B376" s="27" t="s">
        <v>82</v>
      </c>
      <c r="C376" s="311" t="s">
        <v>39</v>
      </c>
      <c r="D376" s="311" t="s">
        <v>26</v>
      </c>
      <c r="E376" s="311" t="s">
        <v>200</v>
      </c>
      <c r="F376" s="49" t="s">
        <v>116</v>
      </c>
      <c r="G376" s="174">
        <f>'Расходы по новым ЦС'!F222</f>
        <v>470000</v>
      </c>
    </row>
    <row r="377" spans="1:7" ht="15.75">
      <c r="A377" s="47" t="s">
        <v>260</v>
      </c>
      <c r="B377" s="27" t="s">
        <v>82</v>
      </c>
      <c r="C377" s="199" t="s">
        <v>39</v>
      </c>
      <c r="D377" s="199" t="s">
        <v>26</v>
      </c>
      <c r="E377" s="199" t="s">
        <v>200</v>
      </c>
      <c r="F377" s="49" t="s">
        <v>119</v>
      </c>
      <c r="G377" s="174">
        <f>'Расходы по новым ЦС'!F224</f>
        <v>3280884</v>
      </c>
    </row>
    <row r="378" spans="1:7" ht="15.75">
      <c r="A378" s="204" t="s">
        <v>202</v>
      </c>
      <c r="B378" s="26" t="s">
        <v>82</v>
      </c>
      <c r="C378" s="191" t="s">
        <v>39</v>
      </c>
      <c r="D378" s="191" t="s">
        <v>26</v>
      </c>
      <c r="E378" s="191" t="s">
        <v>203</v>
      </c>
      <c r="F378" s="49"/>
      <c r="G378" s="175">
        <f>G379</f>
        <v>9000000</v>
      </c>
    </row>
    <row r="379" spans="1:7" ht="15.75">
      <c r="A379" s="20" t="s">
        <v>115</v>
      </c>
      <c r="B379" s="27" t="s">
        <v>82</v>
      </c>
      <c r="C379" s="199" t="s">
        <v>39</v>
      </c>
      <c r="D379" s="199" t="s">
        <v>26</v>
      </c>
      <c r="E379" s="199" t="s">
        <v>203</v>
      </c>
      <c r="F379" s="49" t="s">
        <v>116</v>
      </c>
      <c r="G379" s="167">
        <f>'Расходы по новым ЦС'!F226</f>
        <v>9000000</v>
      </c>
    </row>
    <row r="380" spans="1:7" ht="15.75">
      <c r="A380" s="203" t="s">
        <v>204</v>
      </c>
      <c r="B380" s="26" t="s">
        <v>82</v>
      </c>
      <c r="C380" s="191" t="s">
        <v>39</v>
      </c>
      <c r="D380" s="191" t="s">
        <v>26</v>
      </c>
      <c r="E380" s="191" t="s">
        <v>205</v>
      </c>
      <c r="F380" s="49"/>
      <c r="G380" s="197">
        <f>G381+G382</f>
        <v>12728026</v>
      </c>
    </row>
    <row r="381" spans="1:7" ht="15.75">
      <c r="A381" s="20" t="s">
        <v>115</v>
      </c>
      <c r="B381" s="27" t="s">
        <v>82</v>
      </c>
      <c r="C381" s="199" t="s">
        <v>39</v>
      </c>
      <c r="D381" s="199" t="s">
        <v>26</v>
      </c>
      <c r="E381" s="199" t="s">
        <v>205</v>
      </c>
      <c r="F381" s="49" t="s">
        <v>116</v>
      </c>
      <c r="G381" s="167">
        <f>'Расходы по новым ЦС'!F228</f>
        <v>12128026</v>
      </c>
    </row>
    <row r="382" spans="1:7" ht="15.75">
      <c r="A382" s="20" t="s">
        <v>518</v>
      </c>
      <c r="B382" s="27" t="s">
        <v>82</v>
      </c>
      <c r="C382" s="311" t="s">
        <v>39</v>
      </c>
      <c r="D382" s="311" t="s">
        <v>26</v>
      </c>
      <c r="E382" s="311" t="s">
        <v>205</v>
      </c>
      <c r="F382" s="49" t="s">
        <v>123</v>
      </c>
      <c r="G382" s="167">
        <f>'Расходы по новым ЦС'!F229</f>
        <v>600000</v>
      </c>
    </row>
    <row r="383" spans="1:7" ht="15.75">
      <c r="A383" s="203" t="s">
        <v>207</v>
      </c>
      <c r="B383" s="26" t="s">
        <v>82</v>
      </c>
      <c r="C383" s="191" t="s">
        <v>39</v>
      </c>
      <c r="D383" s="191" t="s">
        <v>26</v>
      </c>
      <c r="E383" s="191" t="s">
        <v>206</v>
      </c>
      <c r="F383" s="49"/>
      <c r="G383" s="197">
        <f>G384+G385</f>
        <v>4400000</v>
      </c>
    </row>
    <row r="384" spans="1:7" ht="15.75">
      <c r="A384" s="20" t="s">
        <v>115</v>
      </c>
      <c r="B384" s="27" t="s">
        <v>82</v>
      </c>
      <c r="C384" s="199" t="s">
        <v>39</v>
      </c>
      <c r="D384" s="199" t="s">
        <v>26</v>
      </c>
      <c r="E384" s="199" t="s">
        <v>206</v>
      </c>
      <c r="F384" s="49" t="s">
        <v>116</v>
      </c>
      <c r="G384" s="167">
        <f>'Расходы по новым ЦС'!F231</f>
        <v>900000</v>
      </c>
    </row>
    <row r="385" spans="1:7" ht="15.75">
      <c r="A385" s="20" t="s">
        <v>518</v>
      </c>
      <c r="B385" s="27" t="s">
        <v>82</v>
      </c>
      <c r="C385" s="311" t="s">
        <v>39</v>
      </c>
      <c r="D385" s="311" t="s">
        <v>26</v>
      </c>
      <c r="E385" s="311" t="s">
        <v>206</v>
      </c>
      <c r="F385" s="49" t="s">
        <v>123</v>
      </c>
      <c r="G385" s="167">
        <f>'Расходы по новым ЦС'!F232</f>
        <v>3500000</v>
      </c>
    </row>
    <row r="386" spans="1:7" ht="28.5">
      <c r="A386" s="281" t="s">
        <v>487</v>
      </c>
      <c r="B386" s="26" t="s">
        <v>82</v>
      </c>
      <c r="C386" s="310" t="s">
        <v>39</v>
      </c>
      <c r="D386" s="310" t="s">
        <v>26</v>
      </c>
      <c r="E386" s="310" t="s">
        <v>508</v>
      </c>
      <c r="F386" s="207"/>
      <c r="G386" s="197">
        <f>G388+G387</f>
        <v>2500500</v>
      </c>
    </row>
    <row r="387" spans="1:7" ht="15.75">
      <c r="A387" s="107" t="s">
        <v>115</v>
      </c>
      <c r="B387" s="27" t="s">
        <v>82</v>
      </c>
      <c r="C387" s="311" t="s">
        <v>39</v>
      </c>
      <c r="D387" s="311" t="s">
        <v>26</v>
      </c>
      <c r="E387" s="110" t="s">
        <v>508</v>
      </c>
      <c r="F387" s="49" t="s">
        <v>116</v>
      </c>
      <c r="G387" s="167">
        <f>'Расходы по новым ЦС'!F234</f>
        <v>2000000</v>
      </c>
    </row>
    <row r="388" spans="1:7" ht="15.75">
      <c r="A388" s="47" t="s">
        <v>260</v>
      </c>
      <c r="B388" s="27" t="s">
        <v>82</v>
      </c>
      <c r="C388" s="311" t="s">
        <v>39</v>
      </c>
      <c r="D388" s="311" t="s">
        <v>26</v>
      </c>
      <c r="E388" s="110" t="s">
        <v>508</v>
      </c>
      <c r="F388" s="49" t="s">
        <v>119</v>
      </c>
      <c r="G388" s="167">
        <f>'Расходы по новым ЦС'!F235</f>
        <v>500500</v>
      </c>
    </row>
    <row r="389" spans="1:7" ht="42.75" hidden="1" outlineLevel="1">
      <c r="A389" s="307" t="s">
        <v>514</v>
      </c>
      <c r="B389" s="26" t="s">
        <v>82</v>
      </c>
      <c r="C389" s="310" t="s">
        <v>39</v>
      </c>
      <c r="D389" s="310" t="s">
        <v>26</v>
      </c>
      <c r="E389" s="310" t="s">
        <v>513</v>
      </c>
      <c r="F389" s="48"/>
      <c r="G389" s="167"/>
    </row>
    <row r="390" spans="1:7" ht="15.75" hidden="1" outlineLevel="1">
      <c r="A390" s="20" t="s">
        <v>115</v>
      </c>
      <c r="B390" s="27" t="s">
        <v>82</v>
      </c>
      <c r="C390" s="311" t="s">
        <v>39</v>
      </c>
      <c r="D390" s="311" t="s">
        <v>26</v>
      </c>
      <c r="E390" s="311" t="s">
        <v>513</v>
      </c>
      <c r="F390" s="49" t="s">
        <v>116</v>
      </c>
      <c r="G390" s="167"/>
    </row>
    <row r="391" spans="1:7" ht="28.5" collapsed="1">
      <c r="A391" s="307" t="s">
        <v>479</v>
      </c>
      <c r="B391" s="26" t="s">
        <v>82</v>
      </c>
      <c r="C391" s="310" t="s">
        <v>39</v>
      </c>
      <c r="D391" s="310" t="s">
        <v>26</v>
      </c>
      <c r="E391" s="310" t="s">
        <v>480</v>
      </c>
      <c r="F391" s="48"/>
      <c r="G391" s="197">
        <f>G392</f>
        <v>316163</v>
      </c>
    </row>
    <row r="392" spans="1:7" ht="15.75">
      <c r="A392" s="20" t="s">
        <v>115</v>
      </c>
      <c r="B392" s="27" t="s">
        <v>82</v>
      </c>
      <c r="C392" s="311" t="s">
        <v>39</v>
      </c>
      <c r="D392" s="311" t="s">
        <v>26</v>
      </c>
      <c r="E392" s="311" t="s">
        <v>480</v>
      </c>
      <c r="F392" s="49" t="s">
        <v>116</v>
      </c>
      <c r="G392" s="167">
        <f>'Расходы по новым ЦС'!F239</f>
        <v>316163</v>
      </c>
    </row>
    <row r="393" spans="1:7" ht="15.75">
      <c r="A393" s="35" t="s">
        <v>13</v>
      </c>
      <c r="B393" s="253" t="s">
        <v>82</v>
      </c>
      <c r="C393" s="33" t="s">
        <v>39</v>
      </c>
      <c r="D393" s="33" t="s">
        <v>39</v>
      </c>
      <c r="E393" s="46"/>
      <c r="F393" s="53"/>
      <c r="G393" s="180">
        <f>G394</f>
        <v>35014994</v>
      </c>
    </row>
    <row r="394" spans="1:7" ht="15.75">
      <c r="A394" s="299" t="s">
        <v>132</v>
      </c>
      <c r="B394" s="26" t="s">
        <v>82</v>
      </c>
      <c r="C394" s="210" t="s">
        <v>39</v>
      </c>
      <c r="D394" s="210" t="s">
        <v>39</v>
      </c>
      <c r="E394" s="210" t="s">
        <v>254</v>
      </c>
      <c r="F394" s="128"/>
      <c r="G394" s="170">
        <f>G395</f>
        <v>35014994</v>
      </c>
    </row>
    <row r="395" spans="1:7" ht="15.75">
      <c r="A395" s="300" t="s">
        <v>253</v>
      </c>
      <c r="B395" s="26" t="s">
        <v>82</v>
      </c>
      <c r="C395" s="205" t="s">
        <v>39</v>
      </c>
      <c r="D395" s="205" t="s">
        <v>39</v>
      </c>
      <c r="E395" s="205" t="s">
        <v>256</v>
      </c>
      <c r="F395" s="66"/>
      <c r="G395" s="171">
        <f>G396</f>
        <v>35014994</v>
      </c>
    </row>
    <row r="396" spans="1:7" ht="19.5" customHeight="1">
      <c r="A396" s="290" t="s">
        <v>255</v>
      </c>
      <c r="B396" s="17" t="s">
        <v>82</v>
      </c>
      <c r="C396" s="191" t="s">
        <v>39</v>
      </c>
      <c r="D396" s="191" t="s">
        <v>39</v>
      </c>
      <c r="E396" s="191" t="s">
        <v>257</v>
      </c>
      <c r="F396" s="66"/>
      <c r="G396" s="177">
        <f>G397+G398+G399</f>
        <v>35014994</v>
      </c>
    </row>
    <row r="397" spans="1:7" ht="30.75" customHeight="1">
      <c r="A397" s="206" t="s">
        <v>258</v>
      </c>
      <c r="B397" s="27" t="s">
        <v>82</v>
      </c>
      <c r="C397" s="199" t="s">
        <v>39</v>
      </c>
      <c r="D397" s="199" t="s">
        <v>39</v>
      </c>
      <c r="E397" s="199" t="s">
        <v>257</v>
      </c>
      <c r="F397" s="207" t="s">
        <v>114</v>
      </c>
      <c r="G397" s="167">
        <f>'Расходы по новым ЦС'!F244</f>
        <v>26983771</v>
      </c>
    </row>
    <row r="398" spans="1:7" ht="15.75">
      <c r="A398" s="301" t="s">
        <v>259</v>
      </c>
      <c r="B398" s="27" t="s">
        <v>82</v>
      </c>
      <c r="C398" s="199" t="s">
        <v>39</v>
      </c>
      <c r="D398" s="199" t="s">
        <v>39</v>
      </c>
      <c r="E398" s="199" t="s">
        <v>257</v>
      </c>
      <c r="F398" s="207" t="s">
        <v>116</v>
      </c>
      <c r="G398" s="167">
        <f>'Расходы по новым ЦС'!F245</f>
        <v>7023039</v>
      </c>
    </row>
    <row r="399" spans="1:7" ht="15.75">
      <c r="A399" s="20" t="s">
        <v>117</v>
      </c>
      <c r="B399" s="27" t="s">
        <v>82</v>
      </c>
      <c r="C399" s="199" t="s">
        <v>39</v>
      </c>
      <c r="D399" s="199" t="s">
        <v>39</v>
      </c>
      <c r="E399" s="199" t="s">
        <v>257</v>
      </c>
      <c r="F399" s="207" t="s">
        <v>118</v>
      </c>
      <c r="G399" s="167">
        <f>'Расходы по новым ЦС'!F246</f>
        <v>1008184</v>
      </c>
    </row>
    <row r="400" spans="1:7" ht="15.75">
      <c r="A400" s="30" t="s">
        <v>16</v>
      </c>
      <c r="B400" s="251" t="s">
        <v>82</v>
      </c>
      <c r="C400" s="25" t="s">
        <v>42</v>
      </c>
      <c r="D400" s="25"/>
      <c r="E400" s="25"/>
      <c r="F400" s="51"/>
      <c r="G400" s="179">
        <f>G401</f>
        <v>5355270</v>
      </c>
    </row>
    <row r="401" spans="1:7" ht="21" customHeight="1">
      <c r="A401" s="288" t="s">
        <v>238</v>
      </c>
      <c r="B401" s="26" t="s">
        <v>82</v>
      </c>
      <c r="C401" s="210" t="s">
        <v>42</v>
      </c>
      <c r="D401" s="210" t="s">
        <v>26</v>
      </c>
      <c r="E401" s="210" t="s">
        <v>243</v>
      </c>
      <c r="F401" s="212"/>
      <c r="G401" s="187">
        <f>G402</f>
        <v>5355270</v>
      </c>
    </row>
    <row r="402" spans="1:7" ht="15.75">
      <c r="A402" s="295" t="s">
        <v>239</v>
      </c>
      <c r="B402" s="26" t="s">
        <v>82</v>
      </c>
      <c r="C402" s="190" t="s">
        <v>42</v>
      </c>
      <c r="D402" s="190" t="s">
        <v>26</v>
      </c>
      <c r="E402" s="190" t="s">
        <v>242</v>
      </c>
      <c r="F402" s="52"/>
      <c r="G402" s="181">
        <f>G403</f>
        <v>5355270</v>
      </c>
    </row>
    <row r="403" spans="1:7" ht="28.5">
      <c r="A403" s="290" t="s">
        <v>244</v>
      </c>
      <c r="B403" s="26" t="s">
        <v>82</v>
      </c>
      <c r="C403" s="191" t="s">
        <v>42</v>
      </c>
      <c r="D403" s="191" t="s">
        <v>26</v>
      </c>
      <c r="E403" s="191" t="s">
        <v>245</v>
      </c>
      <c r="F403" s="49"/>
      <c r="G403" s="177">
        <f>G404</f>
        <v>5355270</v>
      </c>
    </row>
    <row r="404" spans="1:7" ht="15.75">
      <c r="A404" s="107" t="s">
        <v>115</v>
      </c>
      <c r="B404" s="27" t="s">
        <v>82</v>
      </c>
      <c r="C404" s="110" t="s">
        <v>42</v>
      </c>
      <c r="D404" s="110" t="s">
        <v>26</v>
      </c>
      <c r="E404" s="199" t="s">
        <v>245</v>
      </c>
      <c r="F404" s="49" t="s">
        <v>116</v>
      </c>
      <c r="G404" s="167">
        <v>5355270</v>
      </c>
    </row>
  </sheetData>
  <sheetProtection/>
  <mergeCells count="1">
    <mergeCell ref="A5:G5"/>
  </mergeCells>
  <printOptions/>
  <pageMargins left="0.9055118110236221" right="0.31496062992125984" top="0.4724409448818898" bottom="0.5118110236220472" header="0.5118110236220472" footer="0.5118110236220472"/>
  <pageSetup fitToHeight="3" fitToWidth="1" horizontalDpi="600" verticalDpi="600" orientation="portrait" paperSize="9" scale="3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10"/>
  <sheetViews>
    <sheetView zoomScalePageLayoutView="0" workbookViewId="0" topLeftCell="A1">
      <selection activeCell="C22" sqref="C22"/>
    </sheetView>
  </sheetViews>
  <sheetFormatPr defaultColWidth="9.140625" defaultRowHeight="12.75"/>
  <cols>
    <col min="1" max="1" width="6.140625" style="0" customWidth="1"/>
    <col min="2" max="2" width="73.00390625" style="0" customWidth="1"/>
    <col min="3" max="3" width="21.57421875" style="0" customWidth="1"/>
  </cols>
  <sheetData>
    <row r="1" spans="3:4" ht="12.75">
      <c r="C1" s="45" t="s">
        <v>464</v>
      </c>
      <c r="D1" s="93"/>
    </row>
    <row r="2" spans="3:4" ht="12.75">
      <c r="C2" s="45" t="s">
        <v>88</v>
      </c>
      <c r="D2" s="93"/>
    </row>
    <row r="3" spans="3:4" ht="12.75">
      <c r="C3" s="69" t="s">
        <v>631</v>
      </c>
      <c r="D3" s="312"/>
    </row>
    <row r="4" ht="12.75">
      <c r="C4" s="94"/>
    </row>
    <row r="5" spans="1:3" ht="48.75" customHeight="1">
      <c r="A5" s="439" t="s">
        <v>561</v>
      </c>
      <c r="B5" s="439"/>
      <c r="C5" s="439"/>
    </row>
    <row r="6" spans="1:3" ht="25.5" customHeight="1">
      <c r="A6" s="44"/>
      <c r="B6" s="44"/>
      <c r="C6" s="45" t="s">
        <v>87</v>
      </c>
    </row>
    <row r="7" spans="1:3" ht="29.25" customHeight="1">
      <c r="A7" s="68" t="s">
        <v>1</v>
      </c>
      <c r="B7" s="68" t="s">
        <v>0</v>
      </c>
      <c r="C7" s="68" t="s">
        <v>90</v>
      </c>
    </row>
    <row r="8" spans="1:3" s="348" customFormat="1" ht="42" customHeight="1">
      <c r="A8" s="269" t="s">
        <v>91</v>
      </c>
      <c r="B8" s="429" t="s">
        <v>479</v>
      </c>
      <c r="C8" s="198">
        <f>'Дох-2014'!C55</f>
        <v>5000000</v>
      </c>
    </row>
    <row r="9" spans="1:3" s="348" customFormat="1" ht="48.75" customHeight="1">
      <c r="A9" s="269" t="s">
        <v>92</v>
      </c>
      <c r="B9" s="429" t="s">
        <v>181</v>
      </c>
      <c r="C9" s="198">
        <f>'Дох-2014'!C58</f>
        <v>16031710</v>
      </c>
    </row>
    <row r="10" spans="1:3" ht="27.75" customHeight="1">
      <c r="A10" s="95"/>
      <c r="B10" s="96" t="s">
        <v>103</v>
      </c>
      <c r="C10" s="97">
        <f>SUM(C8:C9)</f>
        <v>21031710</v>
      </c>
    </row>
  </sheetData>
  <sheetProtection/>
  <mergeCells count="1">
    <mergeCell ref="A5:C5"/>
  </mergeCells>
  <printOptions/>
  <pageMargins left="0.7086614173228347" right="0.36" top="0.52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E12"/>
  <sheetViews>
    <sheetView zoomScalePageLayoutView="0" workbookViewId="0" topLeftCell="A1">
      <selection activeCell="I20" sqref="I20"/>
    </sheetView>
  </sheetViews>
  <sheetFormatPr defaultColWidth="9.140625" defaultRowHeight="12.75"/>
  <cols>
    <col min="1" max="1" width="3.7109375" style="235" customWidth="1"/>
    <col min="2" max="2" width="6.140625" style="235" customWidth="1"/>
    <col min="3" max="3" width="72.421875" style="235" customWidth="1"/>
    <col min="4" max="4" width="23.57421875" style="235" customWidth="1"/>
    <col min="5" max="16384" width="9.140625" style="235" customWidth="1"/>
  </cols>
  <sheetData>
    <row r="1" spans="4:5" ht="12.75">
      <c r="D1" s="236" t="s">
        <v>525</v>
      </c>
      <c r="E1" s="237"/>
    </row>
    <row r="2" spans="4:5" ht="12.75">
      <c r="D2" s="236" t="s">
        <v>88</v>
      </c>
      <c r="E2" s="237"/>
    </row>
    <row r="3" spans="4:5" ht="12.75">
      <c r="D3" s="69" t="s">
        <v>631</v>
      </c>
      <c r="E3" s="237"/>
    </row>
    <row r="4" ht="12.75">
      <c r="D4" s="238"/>
    </row>
    <row r="5" spans="2:4" ht="48.75" customHeight="1">
      <c r="B5" s="440" t="s">
        <v>560</v>
      </c>
      <c r="C5" s="440"/>
      <c r="D5" s="440"/>
    </row>
    <row r="6" spans="2:4" ht="25.5" customHeight="1">
      <c r="B6" s="218"/>
      <c r="C6" s="218"/>
      <c r="D6" s="236" t="s">
        <v>87</v>
      </c>
    </row>
    <row r="7" spans="2:4" ht="31.5" customHeight="1">
      <c r="B7" s="239" t="s">
        <v>1</v>
      </c>
      <c r="C7" s="239" t="s">
        <v>0</v>
      </c>
      <c r="D7" s="239" t="s">
        <v>90</v>
      </c>
    </row>
    <row r="8" spans="2:4" ht="19.5" customHeight="1">
      <c r="B8" s="240" t="s">
        <v>91</v>
      </c>
      <c r="C8" s="349" t="s">
        <v>143</v>
      </c>
      <c r="D8" s="350">
        <f>'Расходы по новым ЦС'!F316</f>
        <v>1403700</v>
      </c>
    </row>
    <row r="9" spans="2:4" ht="30">
      <c r="B9" s="240" t="s">
        <v>92</v>
      </c>
      <c r="C9" s="351" t="s">
        <v>262</v>
      </c>
      <c r="D9" s="241">
        <f>'Расходы по новым ЦС'!F361</f>
        <v>20636494</v>
      </c>
    </row>
    <row r="10" spans="2:4" ht="63.75" customHeight="1">
      <c r="B10" s="240" t="s">
        <v>175</v>
      </c>
      <c r="C10" s="352" t="s">
        <v>264</v>
      </c>
      <c r="D10" s="241">
        <f>'Расходы по новым ЦС'!F363</f>
        <v>243345</v>
      </c>
    </row>
    <row r="11" spans="2:4" ht="29.25" customHeight="1">
      <c r="B11" s="240"/>
      <c r="C11" s="242" t="s">
        <v>103</v>
      </c>
      <c r="D11" s="243">
        <f>D8+D9+D10</f>
        <v>22283539</v>
      </c>
    </row>
    <row r="12" spans="2:4" ht="12.75">
      <c r="B12" s="218"/>
      <c r="C12" s="218"/>
      <c r="D12" s="218"/>
    </row>
  </sheetData>
  <sheetProtection/>
  <mergeCells count="1">
    <mergeCell ref="B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5"/>
  <sheetViews>
    <sheetView tabSelected="1" zoomScale="90" zoomScaleNormal="90" zoomScalePageLayoutView="0" workbookViewId="0" topLeftCell="A13">
      <selection activeCell="B41" sqref="B41"/>
    </sheetView>
  </sheetViews>
  <sheetFormatPr defaultColWidth="9.140625" defaultRowHeight="12.75" outlineLevelCol="1"/>
  <cols>
    <col min="2" max="2" width="94.140625" style="0" customWidth="1"/>
    <col min="5" max="5" width="21.7109375" style="0" customWidth="1"/>
    <col min="6" max="6" width="23.8515625" style="0" customWidth="1"/>
    <col min="7" max="7" width="21.7109375" style="120" customWidth="1"/>
    <col min="8" max="8" width="19.421875" style="0" bestFit="1" customWidth="1"/>
    <col min="10" max="10" width="9.140625" style="0" hidden="1" customWidth="1" outlineLevel="1"/>
    <col min="11" max="11" width="9.140625" style="0" customWidth="1" collapsed="1"/>
  </cols>
  <sheetData>
    <row r="1" spans="2:8" ht="12.75">
      <c r="B1" s="22"/>
      <c r="F1" s="45"/>
      <c r="G1" s="445" t="s">
        <v>628</v>
      </c>
      <c r="H1" s="445"/>
    </row>
    <row r="2" spans="2:8" ht="12.75">
      <c r="B2" s="22"/>
      <c r="F2" s="45"/>
      <c r="G2" s="445" t="s">
        <v>88</v>
      </c>
      <c r="H2" s="445"/>
    </row>
    <row r="3" spans="2:8" ht="12.75">
      <c r="B3" s="22"/>
      <c r="F3" s="45"/>
      <c r="G3" s="446" t="s">
        <v>631</v>
      </c>
      <c r="H3" s="446"/>
    </row>
    <row r="4" spans="2:6" ht="12.75">
      <c r="B4" s="22"/>
      <c r="D4" s="21"/>
      <c r="E4" s="21"/>
      <c r="F4" s="21"/>
    </row>
    <row r="5" spans="1:8" ht="18.75">
      <c r="A5" s="443" t="s">
        <v>562</v>
      </c>
      <c r="B5" s="443"/>
      <c r="C5" s="443"/>
      <c r="D5" s="443"/>
      <c r="E5" s="443"/>
      <c r="F5" s="443"/>
      <c r="G5" s="443"/>
      <c r="H5" s="443"/>
    </row>
    <row r="6" spans="2:6" ht="14.25">
      <c r="B6" s="444"/>
      <c r="C6" s="444"/>
      <c r="D6" s="444"/>
      <c r="E6" s="444"/>
      <c r="F6" s="249"/>
    </row>
    <row r="7" spans="1:8" ht="23.25" customHeight="1">
      <c r="A7" s="441" t="s">
        <v>316</v>
      </c>
      <c r="B7" s="447" t="s">
        <v>0</v>
      </c>
      <c r="C7" s="449" t="s">
        <v>21</v>
      </c>
      <c r="D7" s="449" t="s">
        <v>22</v>
      </c>
      <c r="E7" s="451" t="s">
        <v>434</v>
      </c>
      <c r="F7" s="451"/>
      <c r="G7" s="451"/>
      <c r="H7" s="451"/>
    </row>
    <row r="8" spans="1:8" ht="47.25">
      <c r="A8" s="442"/>
      <c r="B8" s="448"/>
      <c r="C8" s="450"/>
      <c r="D8" s="450"/>
      <c r="E8" s="257" t="s">
        <v>435</v>
      </c>
      <c r="F8" s="257" t="s">
        <v>437</v>
      </c>
      <c r="G8" s="257" t="s">
        <v>436</v>
      </c>
      <c r="H8" s="7" t="s">
        <v>193</v>
      </c>
    </row>
    <row r="9" spans="1:8" ht="16.5" customHeight="1">
      <c r="A9" s="265">
        <v>1</v>
      </c>
      <c r="B9" s="98">
        <v>2</v>
      </c>
      <c r="C9" s="99" t="s">
        <v>47</v>
      </c>
      <c r="D9" s="99" t="s">
        <v>48</v>
      </c>
      <c r="E9" s="100">
        <v>5</v>
      </c>
      <c r="F9" s="100">
        <v>6</v>
      </c>
      <c r="G9" s="258">
        <v>7</v>
      </c>
      <c r="H9" s="143">
        <v>8</v>
      </c>
    </row>
    <row r="10" spans="1:10" ht="22.5" customHeight="1">
      <c r="A10" s="264"/>
      <c r="B10" s="260" t="s">
        <v>469</v>
      </c>
      <c r="C10" s="273" t="s">
        <v>85</v>
      </c>
      <c r="D10" s="273" t="s">
        <v>85</v>
      </c>
      <c r="E10" s="317">
        <f>E11+E12+E15+E16+E17+E18+E25+E26+E27+E28+E29+E35</f>
        <v>590895102</v>
      </c>
      <c r="F10" s="317">
        <f>F11+F12+F15+F16+F17+F18+F25+F26+F27+F28+F29+F35</f>
        <v>16031710</v>
      </c>
      <c r="G10" s="317">
        <f>G11+G12+G15+G16+G17+G18+G25+G26+G27+G28+G29+G35</f>
        <v>5000000</v>
      </c>
      <c r="H10" s="317">
        <f>H11+H12+H15+H16+H17+H18+H25+H26+H27+H28+H29+H35</f>
        <v>611926812</v>
      </c>
      <c r="J10" s="323" t="e">
        <f>H10/'Расходы по новым ЦС'!#REF!*100</f>
        <v>#REF!</v>
      </c>
    </row>
    <row r="11" spans="1:8" ht="31.5">
      <c r="A11" s="74" t="s">
        <v>91</v>
      </c>
      <c r="B11" s="274" t="s">
        <v>637</v>
      </c>
      <c r="C11" s="259" t="s">
        <v>25</v>
      </c>
      <c r="D11" s="259" t="s">
        <v>31</v>
      </c>
      <c r="E11" s="318">
        <f>'Расходы по новым ЦС'!F33</f>
        <v>2193199</v>
      </c>
      <c r="F11" s="318">
        <v>0</v>
      </c>
      <c r="G11" s="322">
        <v>0</v>
      </c>
      <c r="H11" s="319">
        <f>SUM(E11:G11)</f>
        <v>2193199</v>
      </c>
    </row>
    <row r="12" spans="1:8" ht="31.5">
      <c r="A12" s="74" t="s">
        <v>92</v>
      </c>
      <c r="B12" s="274" t="s">
        <v>438</v>
      </c>
      <c r="C12" s="261" t="s">
        <v>25</v>
      </c>
      <c r="D12" s="261" t="s">
        <v>108</v>
      </c>
      <c r="E12" s="318">
        <f>E13+E14</f>
        <v>12736800</v>
      </c>
      <c r="F12" s="318">
        <f>F13+F14</f>
        <v>0</v>
      </c>
      <c r="G12" s="318">
        <f>G13+G14</f>
        <v>0</v>
      </c>
      <c r="H12" s="319">
        <f>SUM(E12:G12)</f>
        <v>12736800</v>
      </c>
    </row>
    <row r="13" spans="1:8" ht="31.5">
      <c r="A13" s="74"/>
      <c r="B13" s="266" t="s">
        <v>439</v>
      </c>
      <c r="C13" s="262" t="s">
        <v>25</v>
      </c>
      <c r="D13" s="262" t="s">
        <v>108</v>
      </c>
      <c r="E13" s="320">
        <f>'Расходы по новым ЦС'!F73</f>
        <v>9240211</v>
      </c>
      <c r="F13" s="320">
        <v>0</v>
      </c>
      <c r="G13" s="336">
        <v>0</v>
      </c>
      <c r="H13" s="321">
        <f aca="true" t="shared" si="0" ref="H13:H33">SUM(E13:G13)</f>
        <v>9240211</v>
      </c>
    </row>
    <row r="14" spans="1:8" ht="31.5">
      <c r="A14" s="74"/>
      <c r="B14" s="266" t="s">
        <v>440</v>
      </c>
      <c r="C14" s="262" t="s">
        <v>25</v>
      </c>
      <c r="D14" s="262" t="s">
        <v>108</v>
      </c>
      <c r="E14" s="320">
        <f>'Расходы по новым ЦС'!F84</f>
        <v>3496589</v>
      </c>
      <c r="F14" s="320">
        <v>0</v>
      </c>
      <c r="G14" s="336">
        <v>0</v>
      </c>
      <c r="H14" s="321">
        <f t="shared" si="0"/>
        <v>3496589</v>
      </c>
    </row>
    <row r="15" spans="1:8" ht="31.5">
      <c r="A15" s="74" t="s">
        <v>175</v>
      </c>
      <c r="B15" s="274" t="s">
        <v>441</v>
      </c>
      <c r="C15" s="261" t="s">
        <v>26</v>
      </c>
      <c r="D15" s="261" t="s">
        <v>36</v>
      </c>
      <c r="E15" s="318">
        <f>'Расходы по новым ЦС'!F104</f>
        <v>2458880</v>
      </c>
      <c r="F15" s="318">
        <v>0</v>
      </c>
      <c r="G15" s="322">
        <v>0</v>
      </c>
      <c r="H15" s="319">
        <f t="shared" si="0"/>
        <v>2458880</v>
      </c>
    </row>
    <row r="16" spans="1:8" ht="31.5">
      <c r="A16" s="74" t="s">
        <v>187</v>
      </c>
      <c r="B16" s="274" t="s">
        <v>442</v>
      </c>
      <c r="C16" s="261" t="s">
        <v>31</v>
      </c>
      <c r="D16" s="261" t="s">
        <v>41</v>
      </c>
      <c r="E16" s="318">
        <f>'Расходы по новым ЦС'!F116</f>
        <v>85211700</v>
      </c>
      <c r="F16" s="318"/>
      <c r="G16" s="322"/>
      <c r="H16" s="319">
        <f>SUM(E16:G16)</f>
        <v>85211700</v>
      </c>
    </row>
    <row r="17" spans="1:8" ht="31.5">
      <c r="A17" s="74" t="s">
        <v>188</v>
      </c>
      <c r="B17" s="274" t="s">
        <v>638</v>
      </c>
      <c r="C17" s="261" t="s">
        <v>31</v>
      </c>
      <c r="D17" s="261" t="s">
        <v>35</v>
      </c>
      <c r="E17" s="318">
        <f>'Расходы по новым ЦС'!F145</f>
        <v>700000</v>
      </c>
      <c r="F17" s="318">
        <v>0</v>
      </c>
      <c r="G17" s="322">
        <v>0</v>
      </c>
      <c r="H17" s="319">
        <f>SUM(E17:G17)</f>
        <v>700000</v>
      </c>
    </row>
    <row r="18" spans="1:8" ht="18.75" customHeight="1">
      <c r="A18" s="74" t="s">
        <v>189</v>
      </c>
      <c r="B18" s="274" t="s">
        <v>444</v>
      </c>
      <c r="C18" s="261"/>
      <c r="D18" s="261"/>
      <c r="E18" s="318">
        <f>SUM(E19:E24)</f>
        <v>359836252</v>
      </c>
      <c r="F18" s="318">
        <f>SUM(F19:F24)</f>
        <v>3531210</v>
      </c>
      <c r="G18" s="318">
        <f>SUM(G19:G24)</f>
        <v>0</v>
      </c>
      <c r="H18" s="319">
        <f t="shared" si="0"/>
        <v>363367462</v>
      </c>
    </row>
    <row r="19" spans="1:8" ht="17.25" customHeight="1">
      <c r="A19" s="275"/>
      <c r="B19" s="267" t="s">
        <v>453</v>
      </c>
      <c r="C19" s="263" t="s">
        <v>39</v>
      </c>
      <c r="D19" s="263" t="s">
        <v>25</v>
      </c>
      <c r="E19" s="320">
        <f>'Расходы по новым ЦС'!F169</f>
        <v>22898000</v>
      </c>
      <c r="F19" s="320">
        <v>0</v>
      </c>
      <c r="G19" s="336">
        <v>0</v>
      </c>
      <c r="H19" s="321">
        <f t="shared" si="0"/>
        <v>22898000</v>
      </c>
    </row>
    <row r="20" spans="1:8" ht="17.25" customHeight="1">
      <c r="A20" s="275"/>
      <c r="B20" s="267" t="s">
        <v>454</v>
      </c>
      <c r="C20" s="263" t="s">
        <v>42</v>
      </c>
      <c r="D20" s="263" t="s">
        <v>26</v>
      </c>
      <c r="E20" s="320">
        <f>'Расходы по новым ЦС'!F315</f>
        <v>1403700</v>
      </c>
      <c r="F20" s="320">
        <v>0</v>
      </c>
      <c r="G20" s="336">
        <v>0</v>
      </c>
      <c r="H20" s="321">
        <f>SUM(E20:G20)</f>
        <v>1403700</v>
      </c>
    </row>
    <row r="21" spans="1:8" ht="31.5">
      <c r="A21" s="275"/>
      <c r="B21" s="267" t="s">
        <v>457</v>
      </c>
      <c r="C21" s="263" t="s">
        <v>42</v>
      </c>
      <c r="D21" s="263" t="s">
        <v>26</v>
      </c>
      <c r="E21" s="320">
        <f>'Расходы по новым ЦС'!F317</f>
        <v>4129472</v>
      </c>
      <c r="F21" s="320">
        <v>0</v>
      </c>
      <c r="G21" s="336">
        <v>0</v>
      </c>
      <c r="H21" s="321">
        <f t="shared" si="0"/>
        <v>4129472</v>
      </c>
    </row>
    <row r="22" spans="1:8" ht="16.5" customHeight="1">
      <c r="A22" s="275"/>
      <c r="B22" s="267" t="s">
        <v>86</v>
      </c>
      <c r="C22" s="263" t="s">
        <v>42</v>
      </c>
      <c r="D22" s="263" t="s">
        <v>26</v>
      </c>
      <c r="E22" s="320">
        <f>'Расходы по новым ЦС'!F320</f>
        <v>311656410</v>
      </c>
      <c r="F22" s="320">
        <v>0</v>
      </c>
      <c r="G22" s="336">
        <v>0</v>
      </c>
      <c r="H22" s="321">
        <f t="shared" si="0"/>
        <v>311656410</v>
      </c>
    </row>
    <row r="23" spans="1:8" ht="39" customHeight="1">
      <c r="A23" s="275"/>
      <c r="B23" s="267" t="s">
        <v>455</v>
      </c>
      <c r="C23" s="263" t="s">
        <v>42</v>
      </c>
      <c r="D23" s="263" t="s">
        <v>26</v>
      </c>
      <c r="E23" s="320">
        <f>'Расходы по новым ЦС'!F324</f>
        <v>18235300</v>
      </c>
      <c r="F23" s="320">
        <v>0</v>
      </c>
      <c r="G23" s="336">
        <v>0</v>
      </c>
      <c r="H23" s="321">
        <f t="shared" si="0"/>
        <v>18235300</v>
      </c>
    </row>
    <row r="24" spans="1:8" ht="31.5">
      <c r="A24" s="275"/>
      <c r="B24" s="266" t="s">
        <v>456</v>
      </c>
      <c r="C24" s="262" t="s">
        <v>31</v>
      </c>
      <c r="D24" s="262" t="s">
        <v>35</v>
      </c>
      <c r="E24" s="320">
        <f>'Расходы по новым ЦС'!F163</f>
        <v>1513370</v>
      </c>
      <c r="F24" s="320">
        <f>'Расходы по новым ЦС'!F165</f>
        <v>3531210</v>
      </c>
      <c r="G24" s="336">
        <v>0</v>
      </c>
      <c r="H24" s="321">
        <f t="shared" si="0"/>
        <v>5044580</v>
      </c>
    </row>
    <row r="25" spans="1:8" ht="24.75" customHeight="1">
      <c r="A25" s="74" t="s">
        <v>458</v>
      </c>
      <c r="B25" s="274" t="s">
        <v>445</v>
      </c>
      <c r="C25" s="259" t="s">
        <v>39</v>
      </c>
      <c r="D25" s="259" t="s">
        <v>25</v>
      </c>
      <c r="E25" s="318">
        <f>'Расходы по новым ЦС'!F175</f>
        <v>11960000</v>
      </c>
      <c r="F25" s="318">
        <v>0</v>
      </c>
      <c r="G25" s="322">
        <v>0</v>
      </c>
      <c r="H25" s="319">
        <f t="shared" si="0"/>
        <v>11960000</v>
      </c>
    </row>
    <row r="26" spans="1:8" ht="21" customHeight="1">
      <c r="A26" s="74" t="s">
        <v>459</v>
      </c>
      <c r="B26" s="274" t="s">
        <v>446</v>
      </c>
      <c r="C26" s="259" t="s">
        <v>39</v>
      </c>
      <c r="D26" s="259" t="s">
        <v>25</v>
      </c>
      <c r="E26" s="318">
        <f>'Расходы по новым ЦС'!F179</f>
        <v>4705915</v>
      </c>
      <c r="F26" s="318">
        <v>0</v>
      </c>
      <c r="G26" s="322">
        <f>'Расходы по новым ЦС'!F202</f>
        <v>4683837</v>
      </c>
      <c r="H26" s="319">
        <f>SUM(E26:G26)</f>
        <v>9389752</v>
      </c>
    </row>
    <row r="27" spans="1:8" ht="31.5">
      <c r="A27" s="74" t="s">
        <v>460</v>
      </c>
      <c r="B27" s="274" t="s">
        <v>447</v>
      </c>
      <c r="C27" s="259" t="s">
        <v>39</v>
      </c>
      <c r="D27" s="259" t="s">
        <v>28</v>
      </c>
      <c r="E27" s="318">
        <f>'Расходы по новым ЦС'!F207</f>
        <v>29511370</v>
      </c>
      <c r="F27" s="318">
        <v>0</v>
      </c>
      <c r="G27" s="322">
        <v>0</v>
      </c>
      <c r="H27" s="319">
        <f t="shared" si="0"/>
        <v>29511370</v>
      </c>
    </row>
    <row r="28" spans="1:8" ht="22.5" customHeight="1">
      <c r="A28" s="74" t="s">
        <v>461</v>
      </c>
      <c r="B28" s="274" t="s">
        <v>448</v>
      </c>
      <c r="C28" s="259" t="s">
        <v>39</v>
      </c>
      <c r="D28" s="259" t="s">
        <v>26</v>
      </c>
      <c r="E28" s="318">
        <f>'Расходы по новым ЦС'!F218-2500500</f>
        <v>35071910</v>
      </c>
      <c r="F28" s="318">
        <f>'Расходы по новым ЦС'!F233</f>
        <v>2500500</v>
      </c>
      <c r="G28" s="322">
        <f>'Расходы по новым ЦС'!F238</f>
        <v>316163</v>
      </c>
      <c r="H28" s="319">
        <f>SUM(E28:G28)</f>
        <v>37888573</v>
      </c>
    </row>
    <row r="29" spans="1:8" ht="31.5">
      <c r="A29" s="74" t="s">
        <v>462</v>
      </c>
      <c r="B29" s="276" t="s">
        <v>145</v>
      </c>
      <c r="C29" s="259"/>
      <c r="D29" s="259"/>
      <c r="E29" s="318">
        <f>SUM(E30:E34)</f>
        <v>41034350</v>
      </c>
      <c r="F29" s="318">
        <f>SUM(F30:F34)</f>
        <v>10000000</v>
      </c>
      <c r="G29" s="318">
        <f>SUM(G30:G34)</f>
        <v>0</v>
      </c>
      <c r="H29" s="319">
        <f t="shared" si="0"/>
        <v>51034350</v>
      </c>
    </row>
    <row r="30" spans="1:8" ht="15.75">
      <c r="A30" s="275"/>
      <c r="B30" s="268" t="s">
        <v>449</v>
      </c>
      <c r="C30" s="263" t="s">
        <v>40</v>
      </c>
      <c r="D30" s="263" t="s">
        <v>40</v>
      </c>
      <c r="E30" s="320">
        <f>'Расходы по новым ЦС'!F249</f>
        <v>1533944</v>
      </c>
      <c r="F30" s="320">
        <v>0</v>
      </c>
      <c r="G30" s="336">
        <v>0</v>
      </c>
      <c r="H30" s="321">
        <f t="shared" si="0"/>
        <v>1533944</v>
      </c>
    </row>
    <row r="31" spans="1:8" ht="15.75">
      <c r="A31" s="275"/>
      <c r="B31" s="268" t="s">
        <v>450</v>
      </c>
      <c r="C31" s="263" t="s">
        <v>38</v>
      </c>
      <c r="D31" s="263" t="s">
        <v>31</v>
      </c>
      <c r="E31" s="320">
        <f>'Расходы по новым ЦС'!F266</f>
        <v>14680000</v>
      </c>
      <c r="F31" s="320">
        <v>0</v>
      </c>
      <c r="G31" s="336">
        <v>0</v>
      </c>
      <c r="H31" s="321">
        <f t="shared" si="0"/>
        <v>14680000</v>
      </c>
    </row>
    <row r="32" spans="1:8" ht="15.75">
      <c r="A32" s="275"/>
      <c r="B32" s="268" t="s">
        <v>451</v>
      </c>
      <c r="C32" s="263" t="s">
        <v>43</v>
      </c>
      <c r="D32" s="263" t="s">
        <v>39</v>
      </c>
      <c r="E32" s="320">
        <f>'Расходы по новым ЦС'!F330-10000000</f>
        <v>17662971</v>
      </c>
      <c r="F32" s="320">
        <f>'Расходы по новым ЦС'!F344</f>
        <v>10000000</v>
      </c>
      <c r="G32" s="336">
        <v>0</v>
      </c>
      <c r="H32" s="321">
        <f t="shared" si="0"/>
        <v>27662971</v>
      </c>
    </row>
    <row r="33" spans="1:8" ht="15.75">
      <c r="A33" s="275"/>
      <c r="B33" s="268" t="s">
        <v>452</v>
      </c>
      <c r="C33" s="263" t="s">
        <v>42</v>
      </c>
      <c r="D33" s="263" t="s">
        <v>25</v>
      </c>
      <c r="E33" s="320">
        <f>'Расходы по новым ЦС'!F286</f>
        <v>816000</v>
      </c>
      <c r="F33" s="320">
        <v>0</v>
      </c>
      <c r="G33" s="336">
        <v>0</v>
      </c>
      <c r="H33" s="321">
        <f t="shared" si="0"/>
        <v>816000</v>
      </c>
    </row>
    <row r="34" spans="1:8" ht="15.75">
      <c r="A34" s="275"/>
      <c r="B34" s="268" t="s">
        <v>452</v>
      </c>
      <c r="C34" s="263" t="s">
        <v>42</v>
      </c>
      <c r="D34" s="263" t="s">
        <v>26</v>
      </c>
      <c r="E34" s="320">
        <f>'Расходы по новым ЦС'!F291</f>
        <v>6341435</v>
      </c>
      <c r="F34" s="320">
        <v>0</v>
      </c>
      <c r="G34" s="336">
        <v>0</v>
      </c>
      <c r="H34" s="321">
        <f>SUM(E34:G34)</f>
        <v>6341435</v>
      </c>
    </row>
    <row r="35" spans="1:8" ht="31.5">
      <c r="A35" s="74" t="s">
        <v>563</v>
      </c>
      <c r="B35" s="274" t="s">
        <v>633</v>
      </c>
      <c r="C35" s="259" t="s">
        <v>35</v>
      </c>
      <c r="D35" s="259" t="s">
        <v>31</v>
      </c>
      <c r="E35" s="318">
        <f>'Расходы по новым ЦС'!F349</f>
        <v>5474726</v>
      </c>
      <c r="F35" s="318">
        <v>0</v>
      </c>
      <c r="G35" s="322">
        <v>0</v>
      </c>
      <c r="H35" s="319">
        <f>SUM(E35:G35)</f>
        <v>5474726</v>
      </c>
    </row>
  </sheetData>
  <sheetProtection/>
  <mergeCells count="10">
    <mergeCell ref="A7:A8"/>
    <mergeCell ref="A5:H5"/>
    <mergeCell ref="B6:E6"/>
    <mergeCell ref="G1:H1"/>
    <mergeCell ref="G2:H2"/>
    <mergeCell ref="G3:H3"/>
    <mergeCell ref="B7:B8"/>
    <mergeCell ref="C7:C8"/>
    <mergeCell ref="D7:D8"/>
    <mergeCell ref="E7:H7"/>
  </mergeCells>
  <printOptions/>
  <pageMargins left="0.7480314960629921" right="0.15748031496062992" top="0.5118110236220472" bottom="0.4330708661417323" header="0.31496062992125984" footer="0.2362204724409449"/>
  <pageSetup fitToHeight="1" fitToWidth="1" horizontalDpi="600" verticalDpi="600" orientation="landscape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H21"/>
  <sheetViews>
    <sheetView zoomScalePageLayoutView="0" workbookViewId="0" topLeftCell="A1">
      <selection activeCell="C1" sqref="C1:D1"/>
    </sheetView>
  </sheetViews>
  <sheetFormatPr defaultColWidth="9.140625" defaultRowHeight="12.75" outlineLevelRow="1" outlineLevelCol="1"/>
  <cols>
    <col min="1" max="1" width="4.00390625" style="0" customWidth="1"/>
    <col min="2" max="2" width="72.421875" style="0" customWidth="1"/>
    <col min="3" max="3" width="15.8515625" style="0" customWidth="1"/>
    <col min="4" max="4" width="22.28125" style="0" customWidth="1"/>
    <col min="5" max="5" width="53.28125" style="0" hidden="1" customWidth="1" outlineLevel="1"/>
    <col min="6" max="6" width="9.140625" style="0" customWidth="1" collapsed="1"/>
    <col min="8" max="8" width="12.7109375" style="0" bestFit="1" customWidth="1"/>
  </cols>
  <sheetData>
    <row r="1" spans="3:4" ht="12.75">
      <c r="C1" s="445" t="s">
        <v>629</v>
      </c>
      <c r="D1" s="445"/>
    </row>
    <row r="2" spans="3:4" ht="12.75">
      <c r="C2" s="445" t="s">
        <v>88</v>
      </c>
      <c r="D2" s="445"/>
    </row>
    <row r="3" spans="3:4" ht="12.75">
      <c r="C3" s="446" t="s">
        <v>619</v>
      </c>
      <c r="D3" s="446"/>
    </row>
    <row r="5" ht="24" customHeight="1"/>
    <row r="6" spans="2:4" ht="31.5" customHeight="1">
      <c r="B6" s="452" t="s">
        <v>564</v>
      </c>
      <c r="C6" s="452"/>
      <c r="D6" s="452"/>
    </row>
    <row r="7" spans="2:4" ht="12.75">
      <c r="B7" s="223"/>
      <c r="C7" s="223"/>
      <c r="D7" s="223"/>
    </row>
    <row r="8" spans="2:4" ht="47.25" customHeight="1">
      <c r="B8" s="229" t="s">
        <v>317</v>
      </c>
      <c r="C8" s="230" t="s">
        <v>318</v>
      </c>
      <c r="D8" s="229" t="s">
        <v>90</v>
      </c>
    </row>
    <row r="9" spans="2:4" ht="27" customHeight="1">
      <c r="B9" s="231" t="s">
        <v>319</v>
      </c>
      <c r="C9" s="232"/>
      <c r="D9" s="233">
        <f>SUM(D10:D14)</f>
        <v>85820978</v>
      </c>
    </row>
    <row r="10" spans="2:4" ht="27" customHeight="1">
      <c r="B10" s="227" t="s">
        <v>320</v>
      </c>
      <c r="C10" s="225"/>
      <c r="D10" s="226">
        <v>0</v>
      </c>
    </row>
    <row r="11" spans="2:4" ht="27" customHeight="1">
      <c r="B11" s="227" t="s">
        <v>321</v>
      </c>
      <c r="C11" s="225"/>
      <c r="D11" s="226">
        <f>D15-D12-D13-D14-D10</f>
        <v>85353904.69</v>
      </c>
    </row>
    <row r="12" spans="2:4" ht="31.5">
      <c r="B12" s="335" t="s">
        <v>506</v>
      </c>
      <c r="C12" s="225"/>
      <c r="D12" s="226">
        <f>'Дох-2014'!C18</f>
        <v>467073.31</v>
      </c>
    </row>
    <row r="13" spans="2:4" ht="63" hidden="1" outlineLevel="1">
      <c r="B13" s="335" t="s">
        <v>507</v>
      </c>
      <c r="C13" s="225"/>
      <c r="D13" s="226">
        <v>0</v>
      </c>
    </row>
    <row r="14" spans="2:4" ht="47.25" hidden="1" outlineLevel="1">
      <c r="B14" s="335" t="s">
        <v>181</v>
      </c>
      <c r="C14" s="225"/>
      <c r="D14" s="226">
        <v>0</v>
      </c>
    </row>
    <row r="15" spans="2:8" ht="27" customHeight="1" collapsed="1">
      <c r="B15" s="234" t="s">
        <v>322</v>
      </c>
      <c r="C15" s="232"/>
      <c r="D15" s="233">
        <f>SUM(D16:D19)</f>
        <v>85820978</v>
      </c>
      <c r="E15" s="325"/>
      <c r="H15" s="325"/>
    </row>
    <row r="16" spans="2:5" ht="38.25" customHeight="1">
      <c r="B16" s="224" t="s">
        <v>216</v>
      </c>
      <c r="C16" s="228" t="s">
        <v>323</v>
      </c>
      <c r="D16" s="334">
        <v>22210000</v>
      </c>
      <c r="E16" s="347" t="s">
        <v>517</v>
      </c>
    </row>
    <row r="17" spans="2:5" ht="36.75" customHeight="1">
      <c r="B17" s="224" t="s">
        <v>214</v>
      </c>
      <c r="C17" s="228" t="s">
        <v>323</v>
      </c>
      <c r="D17" s="334">
        <v>62521978</v>
      </c>
      <c r="E17" s="325" t="s">
        <v>522</v>
      </c>
    </row>
    <row r="18" spans="2:5" ht="51.75" customHeight="1" hidden="1" outlineLevel="1">
      <c r="B18" s="224" t="s">
        <v>325</v>
      </c>
      <c r="C18" s="228" t="s">
        <v>323</v>
      </c>
      <c r="D18" s="334">
        <v>0</v>
      </c>
      <c r="E18" t="s">
        <v>523</v>
      </c>
    </row>
    <row r="19" spans="2:4" ht="50.25" customHeight="1" collapsed="1">
      <c r="B19" s="224" t="s">
        <v>326</v>
      </c>
      <c r="C19" s="228" t="s">
        <v>324</v>
      </c>
      <c r="D19" s="226">
        <v>1089000</v>
      </c>
    </row>
    <row r="21" ht="12.75">
      <c r="E21" t="s">
        <v>524</v>
      </c>
    </row>
  </sheetData>
  <sheetProtection/>
  <mergeCells count="4">
    <mergeCell ref="C1:D1"/>
    <mergeCell ref="C3:D3"/>
    <mergeCell ref="C2:D2"/>
    <mergeCell ref="B6: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6"/>
  <sheetViews>
    <sheetView zoomScale="75" zoomScaleNormal="75" zoomScaleSheetLayoutView="75" zoomScalePageLayoutView="0" workbookViewId="0" topLeftCell="A1">
      <selection activeCell="O17" sqref="O17"/>
    </sheetView>
  </sheetViews>
  <sheetFormatPr defaultColWidth="9.140625" defaultRowHeight="12.75"/>
  <cols>
    <col min="1" max="1" width="6.421875" style="428" customWidth="1"/>
    <col min="2" max="2" width="20.421875" style="428" customWidth="1"/>
    <col min="3" max="3" width="34.7109375" style="393" customWidth="1"/>
    <col min="4" max="4" width="40.00390625" style="393" customWidth="1"/>
    <col min="5" max="6" width="15.140625" style="393" customWidth="1"/>
    <col min="7" max="7" width="17.57421875" style="393" customWidth="1"/>
    <col min="8" max="8" width="17.28125" style="393" customWidth="1"/>
    <col min="9" max="9" width="16.140625" style="393" customWidth="1"/>
    <col min="10" max="11" width="11.421875" style="393" customWidth="1"/>
    <col min="12" max="12" width="14.28125" style="393" customWidth="1"/>
    <col min="13" max="13" width="13.8515625" style="393" customWidth="1"/>
    <col min="14" max="14" width="23.140625" style="393" customWidth="1"/>
    <col min="15" max="15" width="17.7109375" style="393" customWidth="1"/>
    <col min="16" max="16384" width="9.140625" style="393" customWidth="1"/>
  </cols>
  <sheetData>
    <row r="2" spans="1:15" ht="15" customHeight="1">
      <c r="A2" s="391"/>
      <c r="B2" s="391"/>
      <c r="C2" s="391"/>
      <c r="D2" s="391"/>
      <c r="E2" s="391"/>
      <c r="F2" s="391"/>
      <c r="G2" s="392"/>
      <c r="H2" s="392"/>
      <c r="M2" s="394"/>
      <c r="N2" s="453" t="s">
        <v>582</v>
      </c>
      <c r="O2" s="453"/>
    </row>
    <row r="3" spans="1:15" ht="17.25" customHeight="1">
      <c r="A3" s="391"/>
      <c r="B3" s="391"/>
      <c r="C3" s="391"/>
      <c r="D3" s="391"/>
      <c r="E3" s="391"/>
      <c r="F3" s="391"/>
      <c r="G3" s="392"/>
      <c r="H3" s="392"/>
      <c r="M3" s="394"/>
      <c r="N3" s="453" t="s">
        <v>88</v>
      </c>
      <c r="O3" s="453"/>
    </row>
    <row r="4" spans="1:15" ht="17.25" customHeight="1">
      <c r="A4" s="391"/>
      <c r="B4" s="391"/>
      <c r="C4" s="391"/>
      <c r="D4" s="391"/>
      <c r="E4" s="391"/>
      <c r="F4" s="391"/>
      <c r="G4" s="392"/>
      <c r="H4" s="392"/>
      <c r="M4" s="394"/>
      <c r="N4" s="453" t="s">
        <v>618</v>
      </c>
      <c r="O4" s="453"/>
    </row>
    <row r="5" spans="1:15" ht="14.25" customHeight="1">
      <c r="A5" s="454" t="s">
        <v>583</v>
      </c>
      <c r="B5" s="454"/>
      <c r="C5" s="454"/>
      <c r="D5" s="454"/>
      <c r="E5" s="454"/>
      <c r="F5" s="454"/>
      <c r="G5" s="454"/>
      <c r="H5" s="454"/>
      <c r="I5" s="454"/>
      <c r="J5" s="454"/>
      <c r="K5" s="454"/>
      <c r="L5" s="454"/>
      <c r="M5" s="454"/>
      <c r="N5" s="454"/>
      <c r="O5" s="454"/>
    </row>
    <row r="6" spans="1:15" ht="15.75" customHeight="1">
      <c r="A6" s="455" t="s">
        <v>617</v>
      </c>
      <c r="B6" s="455"/>
      <c r="C6" s="455"/>
      <c r="D6" s="455"/>
      <c r="E6" s="455"/>
      <c r="F6" s="455"/>
      <c r="G6" s="455"/>
      <c r="H6" s="455"/>
      <c r="I6" s="455"/>
      <c r="J6" s="455"/>
      <c r="K6" s="455"/>
      <c r="L6" s="455"/>
      <c r="M6" s="455"/>
      <c r="N6" s="455"/>
      <c r="O6" s="455"/>
    </row>
    <row r="7" spans="1:15" ht="22.5" customHeight="1">
      <c r="A7" s="455"/>
      <c r="B7" s="455"/>
      <c r="C7" s="455"/>
      <c r="D7" s="455"/>
      <c r="E7" s="455"/>
      <c r="F7" s="455"/>
      <c r="G7" s="455"/>
      <c r="H7" s="455"/>
      <c r="I7" s="455"/>
      <c r="J7" s="455"/>
      <c r="K7" s="455"/>
      <c r="L7" s="455"/>
      <c r="M7" s="455"/>
      <c r="N7" s="455"/>
      <c r="O7" s="455"/>
    </row>
    <row r="8" spans="1:15" ht="16.5" thickBot="1">
      <c r="A8" s="396"/>
      <c r="B8" s="396"/>
      <c r="C8" s="397"/>
      <c r="D8" s="397"/>
      <c r="E8" s="395"/>
      <c r="F8" s="395"/>
      <c r="G8" s="397"/>
      <c r="H8" s="397"/>
      <c r="I8" s="397"/>
      <c r="J8" s="398"/>
      <c r="K8" s="398"/>
      <c r="L8" s="398"/>
      <c r="M8" s="398"/>
      <c r="N8" s="398"/>
      <c r="O8" s="398"/>
    </row>
    <row r="9" spans="1:15" s="400" customFormat="1" ht="72" customHeight="1" thickBot="1">
      <c r="A9" s="399" t="s">
        <v>316</v>
      </c>
      <c r="B9" s="456" t="s">
        <v>584</v>
      </c>
      <c r="C9" s="458" t="s">
        <v>585</v>
      </c>
      <c r="D9" s="459"/>
      <c r="E9" s="460" t="s">
        <v>586</v>
      </c>
      <c r="F9" s="462" t="s">
        <v>587</v>
      </c>
      <c r="G9" s="464" t="s">
        <v>588</v>
      </c>
      <c r="H9" s="465"/>
      <c r="I9" s="465"/>
      <c r="J9" s="465"/>
      <c r="K9" s="465"/>
      <c r="L9" s="465"/>
      <c r="M9" s="465"/>
      <c r="N9" s="465"/>
      <c r="O9" s="466"/>
    </row>
    <row r="10" spans="1:15" s="400" customFormat="1" ht="154.5" customHeight="1" thickBot="1">
      <c r="A10" s="399"/>
      <c r="B10" s="457"/>
      <c r="C10" s="401" t="s">
        <v>589</v>
      </c>
      <c r="D10" s="401" t="s">
        <v>590</v>
      </c>
      <c r="E10" s="461"/>
      <c r="F10" s="463"/>
      <c r="G10" s="402" t="s">
        <v>591</v>
      </c>
      <c r="H10" s="403" t="s">
        <v>592</v>
      </c>
      <c r="I10" s="403" t="s">
        <v>593</v>
      </c>
      <c r="J10" s="404" t="s">
        <v>594</v>
      </c>
      <c r="K10" s="404" t="s">
        <v>595</v>
      </c>
      <c r="L10" s="404" t="s">
        <v>596</v>
      </c>
      <c r="M10" s="404" t="s">
        <v>597</v>
      </c>
      <c r="N10" s="404" t="s">
        <v>598</v>
      </c>
      <c r="O10" s="404" t="s">
        <v>599</v>
      </c>
    </row>
    <row r="11" spans="1:15" s="410" customFormat="1" ht="13.5" thickBot="1">
      <c r="A11" s="405" t="s">
        <v>600</v>
      </c>
      <c r="B11" s="406" t="s">
        <v>46</v>
      </c>
      <c r="C11" s="407">
        <v>3</v>
      </c>
      <c r="D11" s="407">
        <v>4</v>
      </c>
      <c r="E11" s="407">
        <v>5</v>
      </c>
      <c r="F11" s="407">
        <v>6</v>
      </c>
      <c r="G11" s="407">
        <v>7</v>
      </c>
      <c r="H11" s="408">
        <v>8</v>
      </c>
      <c r="I11" s="408">
        <v>9</v>
      </c>
      <c r="J11" s="409">
        <v>10</v>
      </c>
      <c r="K11" s="409">
        <v>11</v>
      </c>
      <c r="L11" s="409">
        <v>12</v>
      </c>
      <c r="M11" s="409">
        <v>13</v>
      </c>
      <c r="N11" s="409">
        <v>14</v>
      </c>
      <c r="O11" s="409">
        <v>15</v>
      </c>
    </row>
    <row r="12" spans="1:15" s="410" customFormat="1" ht="0.75" customHeight="1">
      <c r="A12" s="411"/>
      <c r="B12" s="412"/>
      <c r="C12" s="413"/>
      <c r="D12" s="413"/>
      <c r="E12" s="413"/>
      <c r="F12" s="413"/>
      <c r="G12" s="413"/>
      <c r="H12" s="414"/>
      <c r="I12" s="414"/>
      <c r="J12" s="415"/>
      <c r="K12" s="415"/>
      <c r="L12" s="415"/>
      <c r="M12" s="415"/>
      <c r="N12" s="415"/>
      <c r="O12" s="415"/>
    </row>
    <row r="13" spans="1:15" s="421" customFormat="1" ht="64.5" customHeight="1">
      <c r="A13" s="416" t="s">
        <v>91</v>
      </c>
      <c r="B13" s="416" t="s">
        <v>82</v>
      </c>
      <c r="C13" s="417" t="s">
        <v>601</v>
      </c>
      <c r="D13" s="417" t="s">
        <v>602</v>
      </c>
      <c r="E13" s="418">
        <v>1433020312</v>
      </c>
      <c r="F13" s="419" t="s">
        <v>603</v>
      </c>
      <c r="G13" s="416" t="s">
        <v>604</v>
      </c>
      <c r="H13" s="416" t="s">
        <v>604</v>
      </c>
      <c r="I13" s="418" t="s">
        <v>605</v>
      </c>
      <c r="J13" s="420" t="s">
        <v>604</v>
      </c>
      <c r="K13" s="420" t="s">
        <v>604</v>
      </c>
      <c r="L13" s="420" t="s">
        <v>604</v>
      </c>
      <c r="M13" s="420" t="s">
        <v>604</v>
      </c>
      <c r="N13" s="420" t="s">
        <v>604</v>
      </c>
      <c r="O13" s="419" t="s">
        <v>606</v>
      </c>
    </row>
    <row r="14" spans="1:15" s="421" customFormat="1" ht="69" customHeight="1">
      <c r="A14" s="416" t="s">
        <v>92</v>
      </c>
      <c r="B14" s="422" t="s">
        <v>82</v>
      </c>
      <c r="C14" s="423" t="s">
        <v>607</v>
      </c>
      <c r="D14" s="423" t="s">
        <v>608</v>
      </c>
      <c r="E14" s="424">
        <v>1433022461</v>
      </c>
      <c r="F14" s="425" t="s">
        <v>609</v>
      </c>
      <c r="G14" s="422" t="s">
        <v>605</v>
      </c>
      <c r="H14" s="422" t="s">
        <v>604</v>
      </c>
      <c r="I14" s="424" t="s">
        <v>605</v>
      </c>
      <c r="J14" s="426" t="s">
        <v>605</v>
      </c>
      <c r="K14" s="426" t="s">
        <v>605</v>
      </c>
      <c r="L14" s="426" t="s">
        <v>605</v>
      </c>
      <c r="M14" s="426" t="s">
        <v>605</v>
      </c>
      <c r="N14" s="426" t="s">
        <v>604</v>
      </c>
      <c r="O14" s="425" t="s">
        <v>610</v>
      </c>
    </row>
    <row r="15" spans="1:15" s="421" customFormat="1" ht="67.5" customHeight="1">
      <c r="A15" s="416" t="s">
        <v>175</v>
      </c>
      <c r="B15" s="422" t="s">
        <v>82</v>
      </c>
      <c r="C15" s="423" t="s">
        <v>611</v>
      </c>
      <c r="D15" s="423" t="s">
        <v>612</v>
      </c>
      <c r="E15" s="424">
        <v>1433021644</v>
      </c>
      <c r="F15" s="425" t="s">
        <v>613</v>
      </c>
      <c r="G15" s="422" t="s">
        <v>605</v>
      </c>
      <c r="H15" s="422" t="s">
        <v>604</v>
      </c>
      <c r="I15" s="424" t="s">
        <v>605</v>
      </c>
      <c r="J15" s="426" t="s">
        <v>605</v>
      </c>
      <c r="K15" s="426" t="s">
        <v>605</v>
      </c>
      <c r="L15" s="426" t="s">
        <v>605</v>
      </c>
      <c r="M15" s="426" t="s">
        <v>605</v>
      </c>
      <c r="N15" s="426" t="s">
        <v>604</v>
      </c>
      <c r="O15" s="425" t="s">
        <v>614</v>
      </c>
    </row>
    <row r="16" spans="1:15" s="421" customFormat="1" ht="93" customHeight="1">
      <c r="A16" s="416" t="s">
        <v>187</v>
      </c>
      <c r="B16" s="422" t="s">
        <v>82</v>
      </c>
      <c r="C16" s="427" t="s">
        <v>615</v>
      </c>
      <c r="D16" s="423" t="s">
        <v>616</v>
      </c>
      <c r="E16" s="424">
        <v>1433020506</v>
      </c>
      <c r="F16" s="425" t="s">
        <v>622</v>
      </c>
      <c r="G16" s="422" t="s">
        <v>605</v>
      </c>
      <c r="H16" s="422" t="s">
        <v>604</v>
      </c>
      <c r="I16" s="424" t="s">
        <v>605</v>
      </c>
      <c r="J16" s="426" t="s">
        <v>605</v>
      </c>
      <c r="K16" s="426" t="s">
        <v>605</v>
      </c>
      <c r="L16" s="426" t="s">
        <v>605</v>
      </c>
      <c r="M16" s="426" t="s">
        <v>605</v>
      </c>
      <c r="N16" s="426" t="s">
        <v>604</v>
      </c>
      <c r="O16" s="425" t="s">
        <v>623</v>
      </c>
    </row>
    <row r="17" ht="69.75" customHeight="1"/>
  </sheetData>
  <sheetProtection/>
  <mergeCells count="10">
    <mergeCell ref="N2:O2"/>
    <mergeCell ref="N3:O3"/>
    <mergeCell ref="N4:O4"/>
    <mergeCell ref="A5:O5"/>
    <mergeCell ref="A6:O7"/>
    <mergeCell ref="B9:B10"/>
    <mergeCell ref="C9:D9"/>
    <mergeCell ref="E9:E10"/>
    <mergeCell ref="F9:F10"/>
    <mergeCell ref="G9:O9"/>
  </mergeCells>
  <printOptions horizontalCentered="1"/>
  <pageMargins left="0.16" right="0.2362204724409449" top="0.39" bottom="0.3937007874015748" header="0" footer="0"/>
  <pageSetup fitToHeight="9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Елена Владимировна Наумова</cp:lastModifiedBy>
  <cp:lastPrinted>2014-11-13T09:28:22Z</cp:lastPrinted>
  <dcterms:created xsi:type="dcterms:W3CDTF">1996-10-08T23:32:33Z</dcterms:created>
  <dcterms:modified xsi:type="dcterms:W3CDTF">2014-11-17T00:36:00Z</dcterms:modified>
  <cp:category/>
  <cp:version/>
  <cp:contentType/>
  <cp:contentStatus/>
</cp:coreProperties>
</file>