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26" yWindow="5610" windowWidth="19420" windowHeight="645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<sst xmlns="http://schemas.openxmlformats.org/spreadsheetml/2006/main" count="103" uniqueCount="74">
  <si>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j5:j6</t>
  </si>
  <si>
    <t>k5</t>
  </si>
  <si>
    <t>№ стр.</t>
  </si>
  <si>
    <t>Единица измерения</t>
  </si>
  <si>
    <t>отчет</t>
  </si>
  <si>
    <t>человек</t>
  </si>
  <si>
    <t>Численность тpудоспособного населения в трудоспособном возрасте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</si>
  <si>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</si>
  <si>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</si>
  <si>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</si>
  <si>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>руб.</t>
  </si>
  <si>
    <t>Сpеднемесячная заpаботная плата pаботников предприятий и организаций</t>
  </si>
  <si>
    <t xml:space="preserve"> Производство важнейших видов промышленной продукции</t>
  </si>
  <si>
    <t>тыс.тонн</t>
  </si>
  <si>
    <t xml:space="preserve"> Нефть добытая</t>
  </si>
  <si>
    <t xml:space="preserve"> Газ природный</t>
  </si>
  <si>
    <t>млн.куб.м</t>
  </si>
  <si>
    <t xml:space="preserve"> Газовый конденсат</t>
  </si>
  <si>
    <t xml:space="preserve">  Топливо печное бытовое</t>
  </si>
  <si>
    <t>тонн</t>
  </si>
  <si>
    <t>млн. штук</t>
  </si>
  <si>
    <t>млн.листов-оттисков</t>
  </si>
  <si>
    <t xml:space="preserve"> Объем производства сельскохозяйственной продукции:</t>
  </si>
  <si>
    <t xml:space="preserve">       - картофеля</t>
  </si>
  <si>
    <t xml:space="preserve">       - овощей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</si>
  <si>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</si>
  <si>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</si>
  <si>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 xml:space="preserve">Численность занятых всеми видами  экономической деятельности </t>
  </si>
  <si>
    <t xml:space="preserve">  Книги и брошюры</t>
  </si>
  <si>
    <t>на 1000 чел. населения</t>
  </si>
  <si>
    <t xml:space="preserve">Коэффициент рождаемости </t>
  </si>
  <si>
    <t xml:space="preserve">Коэффициент смертности </t>
  </si>
  <si>
    <t xml:space="preserve">Коэффициент естественного прироста </t>
  </si>
  <si>
    <t xml:space="preserve">Бюджет муниципального образования </t>
  </si>
  <si>
    <t>МО "Город Мирный"</t>
  </si>
  <si>
    <t xml:space="preserve">  Хлеб и хлебобулочные  изделия</t>
  </si>
  <si>
    <t xml:space="preserve">Цельномолочная продукция </t>
  </si>
  <si>
    <t>на товары</t>
  </si>
  <si>
    <t xml:space="preserve">на платные услуги </t>
  </si>
  <si>
    <t>Объем отгруженных товаров собственного производства, выполненных работ и услуг собственными силами (в действующих ценах без НДС и акциза)</t>
  </si>
  <si>
    <t>млн.руб.</t>
  </si>
  <si>
    <t>Полиграфическая продукция :</t>
  </si>
  <si>
    <t>Налоговые доходы местного бюджета</t>
  </si>
  <si>
    <t xml:space="preserve">Неналоговые доходы местного  бюджета </t>
  </si>
  <si>
    <t>Собственные доходы местного бюджета</t>
  </si>
  <si>
    <t xml:space="preserve">Всего доходов местного бюджета </t>
  </si>
  <si>
    <t>Расходы местного бюджета</t>
  </si>
  <si>
    <t xml:space="preserve">Профицит / дефицит бюджета </t>
  </si>
  <si>
    <t xml:space="preserve">К собственным доходам </t>
  </si>
  <si>
    <t>тыс.руб.</t>
  </si>
  <si>
    <t>Индекс потребительских цен  по РС(Я)  :</t>
  </si>
  <si>
    <t>2012 год</t>
  </si>
  <si>
    <t>прогноз</t>
  </si>
  <si>
    <t>Объём добычи алмазов</t>
  </si>
  <si>
    <t>млн. долл. США</t>
  </si>
  <si>
    <t>Численность населения в возрасте моложе трудоспособного возраста</t>
  </si>
  <si>
    <t>Численность населения в возрасте старше трудоспособного возраста</t>
  </si>
  <si>
    <t>2014 год</t>
  </si>
  <si>
    <t>Газеты (экземпляров, тираж условный/в 4-х полосном исчислении формата А2)</t>
  </si>
  <si>
    <t>2015 год</t>
  </si>
  <si>
    <t>2016 год</t>
  </si>
  <si>
    <t xml:space="preserve">Численность постоянного населения на конец года </t>
  </si>
  <si>
    <t>Признано в установленном порядке безработными</t>
  </si>
  <si>
    <t xml:space="preserve">Уровень зарегистрированной безработицы </t>
  </si>
  <si>
    <t>Безвозмездные поступления</t>
  </si>
  <si>
    <t>Объём розничной торговли</t>
  </si>
  <si>
    <t>темп роста к 2014г.%</t>
  </si>
  <si>
    <t>темп роста к 2015г.</t>
  </si>
  <si>
    <t>2013 год  отчет</t>
  </si>
  <si>
    <t>оценка</t>
  </si>
  <si>
    <t>2017 год</t>
  </si>
  <si>
    <t>темп роста к  оценке 2014г.</t>
  </si>
  <si>
    <t>Социально-экономическое положение и прогноз на 2015-2017 годы</t>
  </si>
  <si>
    <t>приложение                                                                                               к Основным прогнозным показателям социально-экономического развития МО «Город Мирный»  на 2014 год и плановый период 2015-2017г.г.утвержденным Постановлением городской Администрации                                                                                                   от "14 " 11. 2014г. № 698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</si>
</sst>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.0%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#,##0.000"/>
  </numFmts>
  <fonts count="54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172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172" fontId="4" fillId="34" borderId="10" xfId="0" applyNumberFormat="1" applyFont="1" applyFill="1" applyBorder="1" applyAlignment="1">
      <alignment horizontal="right" vertical="center"/>
    </xf>
    <xf numFmtId="172" fontId="53" fillId="34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 vertical="top"/>
      <protection/>
    </xf>
    <xf numFmtId="0" fontId="0" fillId="0" borderId="0" xfId="0" applyFont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172" fontId="1" fillId="34" borderId="10" xfId="0" applyNumberFormat="1" applyFont="1" applyFill="1" applyBorder="1" applyAlignment="1" applyProtection="1">
      <alignment horizontal="right" vertical="center"/>
      <protection/>
    </xf>
    <xf numFmtId="4" fontId="1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177" fontId="4" fillId="34" borderId="10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8" fillId="36" borderId="10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16" fillId="34" borderId="0" xfId="0" applyFont="1" applyFill="1" applyBorder="1" applyAlignment="1">
      <alignment horizontal="right"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172" fontId="4" fillId="34" borderId="10" xfId="61" applyNumberFormat="1" applyFont="1" applyFill="1" applyBorder="1" applyAlignment="1">
      <alignment horizontal="right" vertical="center"/>
    </xf>
    <xf numFmtId="3" fontId="4" fillId="5" borderId="10" xfId="0" applyNumberFormat="1" applyFont="1" applyFill="1" applyBorder="1" applyAlignment="1" applyProtection="1">
      <alignment horizontal="right" vertical="center"/>
      <protection/>
    </xf>
    <xf numFmtId="4" fontId="4" fillId="5" borderId="10" xfId="0" applyNumberFormat="1" applyFont="1" applyFill="1" applyBorder="1" applyAlignment="1" applyProtection="1">
      <alignment horizontal="right" vertical="center"/>
      <protection/>
    </xf>
    <xf numFmtId="172" fontId="4" fillId="5" borderId="10" xfId="0" applyNumberFormat="1" applyFont="1" applyFill="1" applyBorder="1" applyAlignment="1" applyProtection="1">
      <alignment horizontal="right" vertical="center"/>
      <protection/>
    </xf>
    <xf numFmtId="172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hidden="1"/>
    </xf>
    <xf numFmtId="172" fontId="53" fillId="5" borderId="10" xfId="0" applyNumberFormat="1" applyFont="1" applyFill="1" applyBorder="1" applyAlignment="1" applyProtection="1">
      <alignment horizontal="right" vertical="center"/>
      <protection/>
    </xf>
    <xf numFmtId="172" fontId="5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77" fontId="1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/>
    </xf>
    <xf numFmtId="177" fontId="1" fillId="34" borderId="10" xfId="0" applyNumberFormat="1" applyFont="1" applyFill="1" applyBorder="1" applyAlignment="1" applyProtection="1">
      <alignment horizontal="right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>
      <alignment horizontal="center" vertical="center" wrapText="1"/>
    </xf>
    <xf numFmtId="177" fontId="15" fillId="34" borderId="0" xfId="0" applyNumberFormat="1" applyFont="1" applyFill="1" applyBorder="1" applyAlignment="1" applyProtection="1">
      <alignment horizontal="center" vertical="top"/>
      <protection/>
    </xf>
    <xf numFmtId="177" fontId="7" fillId="34" borderId="0" xfId="0" applyNumberFormat="1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4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 horizontal="left" vertical="top"/>
      <protection/>
    </xf>
    <xf numFmtId="0" fontId="15" fillId="34" borderId="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center" vertical="top"/>
      <protection/>
    </xf>
    <xf numFmtId="177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177" fontId="14" fillId="34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77"/>
  <sheetViews>
    <sheetView tabSelected="1" zoomScale="90" zoomScaleNormal="90" workbookViewId="0" topLeftCell="C1">
      <selection activeCell="P19" sqref="P19"/>
    </sheetView>
  </sheetViews>
  <sheetFormatPr defaultColWidth="9.140625" defaultRowHeight="12.75" outlineLevelCol="1"/>
  <cols>
    <col min="1" max="1" width="4.00390625" style="1" customWidth="1"/>
    <col min="2" max="2" width="58.7109375" style="1" customWidth="1"/>
    <col min="3" max="3" width="11.7109375" style="1" customWidth="1"/>
    <col min="4" max="4" width="11.57421875" style="1" hidden="1" customWidth="1" outlineLevel="1"/>
    <col min="5" max="5" width="13.28125" style="7" bestFit="1" customWidth="1" collapsed="1"/>
    <col min="6" max="6" width="11.00390625" style="1" customWidth="1"/>
    <col min="7" max="7" width="12.140625" style="1" customWidth="1"/>
    <col min="8" max="8" width="8.00390625" style="1" customWidth="1"/>
    <col min="9" max="9" width="11.57421875" style="1" customWidth="1"/>
    <col min="10" max="10" width="7.57421875" style="1" customWidth="1"/>
    <col min="11" max="11" width="11.57421875" style="1" customWidth="1"/>
    <col min="12" max="12" width="7.57421875" style="1" customWidth="1"/>
    <col min="13" max="13" width="10.7109375" style="1" customWidth="1"/>
    <col min="14" max="14" width="2.421875" style="13" customWidth="1"/>
    <col min="15" max="15" width="21.421875" style="80" customWidth="1"/>
    <col min="16" max="16" width="12.57421875" style="14" customWidth="1"/>
    <col min="17" max="17" width="8.8515625" style="14" customWidth="1"/>
    <col min="18" max="23" width="8.8515625" style="1" customWidth="1"/>
    <col min="24" max="16384" width="9.140625" style="1" customWidth="1"/>
  </cols>
  <sheetData>
    <row r="7" spans="1:14" ht="12">
      <c r="A7" s="24" t="s">
        <v>0</v>
      </c>
      <c r="B7" s="7"/>
      <c r="C7" s="7"/>
      <c r="D7" s="7"/>
      <c r="F7" s="7"/>
      <c r="G7" s="7"/>
      <c r="H7" s="12"/>
      <c r="I7" s="12"/>
      <c r="J7" s="12"/>
      <c r="K7" s="12"/>
      <c r="L7" s="12"/>
      <c r="M7" s="12"/>
      <c r="N7" s="59"/>
    </row>
    <row r="8" spans="1:26" ht="74.25" customHeight="1">
      <c r="A8" s="25" t="s">
        <v>1</v>
      </c>
      <c r="B8" s="7"/>
      <c r="C8" s="2"/>
      <c r="D8" s="26"/>
      <c r="E8" s="45"/>
      <c r="F8" s="26"/>
      <c r="G8" s="26"/>
      <c r="H8" s="71" t="s">
        <v>73</v>
      </c>
      <c r="I8" s="71"/>
      <c r="J8" s="71"/>
      <c r="K8" s="71"/>
      <c r="L8" s="71"/>
      <c r="M8" s="71"/>
      <c r="N8" s="60"/>
      <c r="O8" s="81"/>
      <c r="P8" s="82"/>
      <c r="Q8" s="82"/>
      <c r="R8" s="9"/>
      <c r="S8" s="9"/>
      <c r="T8" s="9"/>
      <c r="U8" s="9"/>
      <c r="V8" s="9"/>
      <c r="W8" s="9"/>
      <c r="X8" s="9"/>
      <c r="Y8" s="9"/>
      <c r="Z8" s="9"/>
    </row>
    <row r="9" spans="1:23" ht="18">
      <c r="A9" s="73" t="s">
        <v>72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55"/>
      <c r="O9" s="83"/>
      <c r="P9" s="84"/>
      <c r="Q9" s="84"/>
      <c r="R9" s="3"/>
      <c r="S9" s="3"/>
      <c r="T9" s="3"/>
      <c r="U9" s="3"/>
      <c r="V9" s="3"/>
      <c r="W9" s="3"/>
    </row>
    <row r="10" spans="1:23" ht="20.25" customHeight="1">
      <c r="A10" s="74" t="s">
        <v>34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56"/>
      <c r="O10" s="83"/>
      <c r="P10" s="84"/>
      <c r="Q10" s="84"/>
      <c r="R10" s="3"/>
      <c r="S10" s="3"/>
      <c r="T10" s="3"/>
      <c r="U10" s="3"/>
      <c r="V10" s="3"/>
      <c r="W10" s="3"/>
    </row>
    <row r="11" spans="1:23" ht="15.75" customHeight="1">
      <c r="A11" s="75" t="s">
        <v>2</v>
      </c>
      <c r="B11" s="75"/>
      <c r="C11" s="75" t="s">
        <v>3</v>
      </c>
      <c r="D11" s="64" t="s">
        <v>51</v>
      </c>
      <c r="E11" s="76" t="s">
        <v>68</v>
      </c>
      <c r="F11" s="65" t="s">
        <v>57</v>
      </c>
      <c r="G11" s="72" t="s">
        <v>59</v>
      </c>
      <c r="H11" s="72"/>
      <c r="I11" s="72" t="s">
        <v>60</v>
      </c>
      <c r="J11" s="72"/>
      <c r="K11" s="72" t="s">
        <v>70</v>
      </c>
      <c r="L11" s="72"/>
      <c r="M11" s="72"/>
      <c r="N11" s="61"/>
      <c r="O11" s="85"/>
      <c r="P11" s="84"/>
      <c r="Q11" s="84"/>
      <c r="R11" s="3"/>
      <c r="S11" s="3"/>
      <c r="T11" s="3"/>
      <c r="U11" s="3"/>
      <c r="V11" s="3"/>
      <c r="W11" s="3"/>
    </row>
    <row r="12" spans="1:23" ht="34.5">
      <c r="A12" s="75"/>
      <c r="B12" s="75"/>
      <c r="C12" s="75"/>
      <c r="D12" s="23" t="s">
        <v>4</v>
      </c>
      <c r="E12" s="77"/>
      <c r="F12" s="48" t="s">
        <v>69</v>
      </c>
      <c r="G12" s="23" t="s">
        <v>52</v>
      </c>
      <c r="H12" s="23" t="s">
        <v>66</v>
      </c>
      <c r="I12" s="23" t="s">
        <v>52</v>
      </c>
      <c r="J12" s="23" t="s">
        <v>67</v>
      </c>
      <c r="K12" s="23" t="s">
        <v>52</v>
      </c>
      <c r="L12" s="23" t="s">
        <v>67</v>
      </c>
      <c r="M12" s="23" t="s">
        <v>71</v>
      </c>
      <c r="N12" s="62"/>
      <c r="O12" s="85"/>
      <c r="P12" s="84"/>
      <c r="Q12" s="84"/>
      <c r="R12" s="3"/>
      <c r="S12" s="3"/>
      <c r="T12" s="3"/>
      <c r="U12" s="3"/>
      <c r="V12" s="3"/>
      <c r="W12" s="3"/>
    </row>
    <row r="13" spans="1:20" s="4" customFormat="1" ht="15.75" customHeight="1">
      <c r="A13" s="66">
        <v>1</v>
      </c>
      <c r="B13" s="37" t="s">
        <v>61</v>
      </c>
      <c r="C13" s="23" t="s">
        <v>5</v>
      </c>
      <c r="D13" s="31">
        <v>34912</v>
      </c>
      <c r="E13" s="50">
        <v>34652</v>
      </c>
      <c r="F13" s="47">
        <v>34652</v>
      </c>
      <c r="G13" s="31">
        <v>34652</v>
      </c>
      <c r="H13" s="32">
        <f>G13/F13*100</f>
        <v>100</v>
      </c>
      <c r="I13" s="31">
        <v>34699</v>
      </c>
      <c r="J13" s="32">
        <f>I13/G13*100</f>
        <v>100.13563430682211</v>
      </c>
      <c r="K13" s="31">
        <v>34747</v>
      </c>
      <c r="L13" s="32">
        <f>K13/I13*100</f>
        <v>100.13833251678723</v>
      </c>
      <c r="M13" s="67">
        <f>K13/F13*100</f>
        <v>100.2741544499596</v>
      </c>
      <c r="N13" s="63"/>
      <c r="O13" s="86"/>
      <c r="P13" s="87"/>
      <c r="Q13" s="88"/>
      <c r="R13" s="10"/>
      <c r="S13" s="10"/>
      <c r="T13" s="11"/>
    </row>
    <row r="14" spans="1:19" s="4" customFormat="1" ht="28.5" customHeight="1">
      <c r="A14" s="66">
        <v>2</v>
      </c>
      <c r="B14" s="37" t="s">
        <v>6</v>
      </c>
      <c r="C14" s="23" t="s">
        <v>5</v>
      </c>
      <c r="D14" s="31">
        <f>D13-D15-D16</f>
        <v>23130</v>
      </c>
      <c r="E14" s="50">
        <v>23095</v>
      </c>
      <c r="F14" s="47">
        <f>F13*0.67</f>
        <v>23216.84</v>
      </c>
      <c r="G14" s="31">
        <f>G13*0.67</f>
        <v>23216.84</v>
      </c>
      <c r="H14" s="32">
        <f aca="true" t="shared" si="0" ref="H14:H55">G14/F14*100</f>
        <v>100</v>
      </c>
      <c r="I14" s="31">
        <f>I13*0.67</f>
        <v>23248.33</v>
      </c>
      <c r="J14" s="32">
        <f aca="true" t="shared" si="1" ref="J14:J25">I14/G14*100</f>
        <v>100.13563430682213</v>
      </c>
      <c r="K14" s="31">
        <f>K13*0.67</f>
        <v>23280.49</v>
      </c>
      <c r="L14" s="32">
        <f aca="true" t="shared" si="2" ref="L14:L25">K14/I14*100</f>
        <v>100.13833251678723</v>
      </c>
      <c r="M14" s="67">
        <f>K14/F14*100</f>
        <v>100.2741544499596</v>
      </c>
      <c r="N14" s="63"/>
      <c r="O14" s="86"/>
      <c r="P14" s="89"/>
      <c r="Q14" s="90"/>
      <c r="R14" s="3"/>
      <c r="S14" s="3"/>
    </row>
    <row r="15" spans="1:19" ht="24" customHeight="1">
      <c r="A15" s="66">
        <v>3</v>
      </c>
      <c r="B15" s="37" t="s">
        <v>55</v>
      </c>
      <c r="C15" s="23" t="s">
        <v>5</v>
      </c>
      <c r="D15" s="31">
        <v>7705</v>
      </c>
      <c r="E15" s="50">
        <f>E14*33.31/100</f>
        <v>7692.9445000000005</v>
      </c>
      <c r="F15" s="47">
        <f>F14*0.33</f>
        <v>7661.5572</v>
      </c>
      <c r="G15" s="31">
        <f>G14*0.33</f>
        <v>7661.5572</v>
      </c>
      <c r="H15" s="32">
        <f t="shared" si="0"/>
        <v>100</v>
      </c>
      <c r="I15" s="31">
        <f>I14*0.33</f>
        <v>7671.948900000001</v>
      </c>
      <c r="J15" s="32">
        <f t="shared" si="1"/>
        <v>100.13563430682213</v>
      </c>
      <c r="K15" s="31">
        <f>K14*0.33</f>
        <v>7682.561700000001</v>
      </c>
      <c r="L15" s="32">
        <f t="shared" si="2"/>
        <v>100.13833251678723</v>
      </c>
      <c r="M15" s="67">
        <f aca="true" t="shared" si="3" ref="M15:M53">K15/F15*100</f>
        <v>100.27415444995962</v>
      </c>
      <c r="N15" s="63"/>
      <c r="O15" s="86"/>
      <c r="P15" s="89"/>
      <c r="Q15" s="90"/>
      <c r="R15" s="3"/>
      <c r="S15" s="3"/>
    </row>
    <row r="16" spans="1:19" ht="26.25" customHeight="1">
      <c r="A16" s="66">
        <v>4</v>
      </c>
      <c r="B16" s="37" t="s">
        <v>56</v>
      </c>
      <c r="C16" s="23" t="s">
        <v>5</v>
      </c>
      <c r="D16" s="31">
        <v>4077</v>
      </c>
      <c r="E16" s="50">
        <f>E13-E14-E15</f>
        <v>3864.0554999999995</v>
      </c>
      <c r="F16" s="47">
        <f>F13-F14-F15</f>
        <v>3773.6027999999997</v>
      </c>
      <c r="G16" s="31">
        <f>G13-G14-G15</f>
        <v>3773.6027999999997</v>
      </c>
      <c r="H16" s="32">
        <f t="shared" si="0"/>
        <v>100</v>
      </c>
      <c r="I16" s="31">
        <f>I13-I14-I15</f>
        <v>3778.721099999997</v>
      </c>
      <c r="J16" s="32">
        <f t="shared" si="1"/>
        <v>100.13563430682204</v>
      </c>
      <c r="K16" s="31">
        <f>K13-K14-K15</f>
        <v>3783.9482999999973</v>
      </c>
      <c r="L16" s="32">
        <f t="shared" si="2"/>
        <v>100.13833251678723</v>
      </c>
      <c r="M16" s="67">
        <f t="shared" si="3"/>
        <v>100.27415444995952</v>
      </c>
      <c r="N16" s="63"/>
      <c r="O16" s="86"/>
      <c r="P16" s="89"/>
      <c r="Q16" s="90"/>
      <c r="R16" s="3"/>
      <c r="S16" s="3"/>
    </row>
    <row r="17" spans="1:19" ht="26.25" customHeight="1">
      <c r="A17" s="66">
        <v>5</v>
      </c>
      <c r="B17" s="37" t="s">
        <v>27</v>
      </c>
      <c r="C17" s="23" t="s">
        <v>5</v>
      </c>
      <c r="D17" s="31">
        <f>D13*0.673</f>
        <v>23495.776</v>
      </c>
      <c r="E17" s="50">
        <v>24197</v>
      </c>
      <c r="F17" s="47">
        <f>E17-96</f>
        <v>24101</v>
      </c>
      <c r="G17" s="47">
        <f>F17-61</f>
        <v>24040</v>
      </c>
      <c r="H17" s="32">
        <f t="shared" si="0"/>
        <v>99.7468984689432</v>
      </c>
      <c r="I17" s="47">
        <f>G17+145</f>
        <v>24185</v>
      </c>
      <c r="J17" s="32">
        <f t="shared" si="1"/>
        <v>100.60316139767056</v>
      </c>
      <c r="K17" s="47">
        <f>I17+19</f>
        <v>24204</v>
      </c>
      <c r="L17" s="32">
        <f t="shared" si="2"/>
        <v>100.07856109158568</v>
      </c>
      <c r="M17" s="67">
        <f t="shared" si="3"/>
        <v>100.42736815899755</v>
      </c>
      <c r="N17" s="63"/>
      <c r="O17" s="86"/>
      <c r="P17" s="87"/>
      <c r="Q17" s="84"/>
      <c r="R17" s="3"/>
      <c r="S17" s="3"/>
    </row>
    <row r="18" spans="1:19" ht="30" customHeight="1">
      <c r="A18" s="66">
        <v>6</v>
      </c>
      <c r="B18" s="37" t="s">
        <v>7</v>
      </c>
      <c r="C18" s="23" t="s">
        <v>8</v>
      </c>
      <c r="D18" s="29">
        <f>D17/D13*100</f>
        <v>67.30000000000001</v>
      </c>
      <c r="E18" s="51">
        <f>E17/E13*100</f>
        <v>69.82858132286736</v>
      </c>
      <c r="F18" s="20">
        <f>F17/F13*100</f>
        <v>69.5515410365924</v>
      </c>
      <c r="G18" s="29">
        <f>G17/G13*100</f>
        <v>69.3755050213552</v>
      </c>
      <c r="H18" s="32">
        <f>G18/F18*100</f>
        <v>99.74689846894321</v>
      </c>
      <c r="I18" s="29">
        <f>I17/I13*100</f>
        <v>69.69941496873109</v>
      </c>
      <c r="J18" s="32">
        <f t="shared" si="1"/>
        <v>100.46689382264849</v>
      </c>
      <c r="K18" s="29">
        <f>K17/K13*100</f>
        <v>69.65781218522463</v>
      </c>
      <c r="L18" s="32">
        <f t="shared" si="2"/>
        <v>99.94031114389536</v>
      </c>
      <c r="M18" s="67">
        <f t="shared" si="3"/>
        <v>100.15279481525266</v>
      </c>
      <c r="N18" s="63"/>
      <c r="O18" s="86"/>
      <c r="P18" s="84"/>
      <c r="Q18" s="84"/>
      <c r="R18" s="3"/>
      <c r="S18" s="3"/>
    </row>
    <row r="19" spans="1:19" ht="20.25" customHeight="1">
      <c r="A19" s="66">
        <v>7</v>
      </c>
      <c r="B19" s="37" t="s">
        <v>9</v>
      </c>
      <c r="C19" s="23" t="s">
        <v>5</v>
      </c>
      <c r="D19" s="31">
        <v>21924</v>
      </c>
      <c r="E19" s="50">
        <v>22390</v>
      </c>
      <c r="F19" s="47">
        <f>F13*64.61/100</f>
        <v>22388.6572</v>
      </c>
      <c r="G19" s="47">
        <f>G13*64.61/100</f>
        <v>22388.6572</v>
      </c>
      <c r="H19" s="32">
        <f t="shared" si="0"/>
        <v>100</v>
      </c>
      <c r="I19" s="47">
        <f>I13*64.61/100</f>
        <v>22419.0239</v>
      </c>
      <c r="J19" s="32">
        <f t="shared" si="1"/>
        <v>100.13563430682211</v>
      </c>
      <c r="K19" s="47">
        <f>K13*64.61/100</f>
        <v>22450.0367</v>
      </c>
      <c r="L19" s="32">
        <f t="shared" si="2"/>
        <v>100.13833251678723</v>
      </c>
      <c r="M19" s="67">
        <f>K19/F19*100</f>
        <v>100.2741544499596</v>
      </c>
      <c r="N19" s="63"/>
      <c r="O19" s="86"/>
      <c r="P19" s="84"/>
      <c r="Q19" s="84"/>
      <c r="R19" s="3"/>
      <c r="S19" s="3"/>
    </row>
    <row r="20" spans="1:19" ht="15.75" customHeight="1">
      <c r="A20" s="66">
        <v>8</v>
      </c>
      <c r="B20" s="38" t="s">
        <v>62</v>
      </c>
      <c r="C20" s="23" t="s">
        <v>5</v>
      </c>
      <c r="D20" s="31">
        <v>227</v>
      </c>
      <c r="E20" s="50">
        <v>267</v>
      </c>
      <c r="F20" s="47">
        <v>250</v>
      </c>
      <c r="G20" s="31">
        <v>228</v>
      </c>
      <c r="H20" s="32">
        <f t="shared" si="0"/>
        <v>91.2</v>
      </c>
      <c r="I20" s="31">
        <v>210</v>
      </c>
      <c r="J20" s="32">
        <f t="shared" si="1"/>
        <v>92.10526315789474</v>
      </c>
      <c r="K20" s="31">
        <v>190</v>
      </c>
      <c r="L20" s="32">
        <f t="shared" si="2"/>
        <v>90.47619047619048</v>
      </c>
      <c r="M20" s="67">
        <f>K20/F20*100</f>
        <v>76</v>
      </c>
      <c r="N20" s="63"/>
      <c r="O20" s="86"/>
      <c r="P20" s="84"/>
      <c r="Q20" s="84"/>
      <c r="R20" s="3"/>
      <c r="S20" s="3"/>
    </row>
    <row r="21" spans="1:19" ht="27" customHeight="1">
      <c r="A21" s="66">
        <v>9</v>
      </c>
      <c r="B21" s="38" t="s">
        <v>63</v>
      </c>
      <c r="C21" s="23" t="s">
        <v>8</v>
      </c>
      <c r="D21" s="28">
        <v>0.9</v>
      </c>
      <c r="E21" s="52">
        <f>(E20/E17)*100</f>
        <v>1.1034425755258916</v>
      </c>
      <c r="F21" s="19">
        <f>(F20/F17)*100</f>
        <v>1.0373013567901748</v>
      </c>
      <c r="G21" s="19">
        <f>(G20/G17)*100</f>
        <v>0.9484193011647255</v>
      </c>
      <c r="H21" s="32">
        <f t="shared" si="0"/>
        <v>91.4314143094842</v>
      </c>
      <c r="I21" s="19">
        <f>(I20/I17)*100</f>
        <v>0.8683068017366137</v>
      </c>
      <c r="J21" s="32">
        <f t="shared" si="1"/>
        <v>91.55305049889559</v>
      </c>
      <c r="K21" s="19">
        <f>(K20/K17)*100</f>
        <v>0.7849942158320938</v>
      </c>
      <c r="L21" s="32">
        <f t="shared" si="2"/>
        <v>90.40516718999612</v>
      </c>
      <c r="M21" s="67">
        <f>K21*100/F21</f>
        <v>75.67658238307716</v>
      </c>
      <c r="N21" s="63"/>
      <c r="O21" s="86"/>
      <c r="P21" s="84"/>
      <c r="Q21" s="84"/>
      <c r="R21" s="3"/>
      <c r="S21" s="3"/>
    </row>
    <row r="22" spans="1:21" ht="25.5" customHeight="1">
      <c r="A22" s="66">
        <v>12</v>
      </c>
      <c r="B22" s="37" t="s">
        <v>11</v>
      </c>
      <c r="C22" s="23" t="s">
        <v>10</v>
      </c>
      <c r="D22" s="28">
        <v>66788.61</v>
      </c>
      <c r="E22" s="52">
        <v>79430</v>
      </c>
      <c r="F22" s="19">
        <f>E22*106.3%</f>
        <v>84434.09</v>
      </c>
      <c r="G22" s="28">
        <f>F22*105.3%</f>
        <v>88909.09676999999</v>
      </c>
      <c r="H22" s="32">
        <f t="shared" si="0"/>
        <v>105.3</v>
      </c>
      <c r="I22" s="28">
        <f>G22*105%</f>
        <v>93354.5516085</v>
      </c>
      <c r="J22" s="32">
        <f t="shared" si="1"/>
        <v>105</v>
      </c>
      <c r="K22" s="28">
        <f>I22*104.6%</f>
        <v>97648.86098249101</v>
      </c>
      <c r="L22" s="32">
        <f t="shared" si="2"/>
        <v>104.60000000000001</v>
      </c>
      <c r="M22" s="67">
        <f t="shared" si="3"/>
        <v>115.65099000000001</v>
      </c>
      <c r="N22" s="63"/>
      <c r="O22" s="86"/>
      <c r="P22" s="91"/>
      <c r="Q22" s="91"/>
      <c r="R22"/>
      <c r="S22"/>
      <c r="T22"/>
      <c r="U22"/>
    </row>
    <row r="23" spans="1:21" ht="23.25" customHeight="1">
      <c r="A23" s="66">
        <v>13</v>
      </c>
      <c r="B23" s="34" t="s">
        <v>30</v>
      </c>
      <c r="C23" s="42" t="s">
        <v>29</v>
      </c>
      <c r="D23" s="28">
        <f>612/(D13/1000)</f>
        <v>17.529789184234648</v>
      </c>
      <c r="E23" s="52">
        <v>19.6</v>
      </c>
      <c r="F23" s="19">
        <f>670/($F$13/1000)</f>
        <v>19.335103312940088</v>
      </c>
      <c r="G23" s="19">
        <f>665/($G$13/1000)</f>
        <v>19.19081149717188</v>
      </c>
      <c r="H23" s="32">
        <f t="shared" si="0"/>
        <v>99.25373134328358</v>
      </c>
      <c r="I23" s="19">
        <f>665/($G$13/1000)</f>
        <v>19.19081149717188</v>
      </c>
      <c r="J23" s="32">
        <f t="shared" si="1"/>
        <v>100</v>
      </c>
      <c r="K23" s="19">
        <f>665/($K$13/1000)</f>
        <v>19.138342878521886</v>
      </c>
      <c r="L23" s="32">
        <f t="shared" si="2"/>
        <v>99.7265951017354</v>
      </c>
      <c r="M23" s="67">
        <f t="shared" si="3"/>
        <v>98.98236678008067</v>
      </c>
      <c r="N23" s="63"/>
      <c r="O23" s="92"/>
      <c r="P23" s="91"/>
      <c r="Q23" s="91"/>
      <c r="R23"/>
      <c r="S23"/>
      <c r="T23"/>
      <c r="U23"/>
    </row>
    <row r="24" spans="1:21" ht="27.75" customHeight="1">
      <c r="A24" s="66">
        <v>14</v>
      </c>
      <c r="B24" s="34" t="s">
        <v>31</v>
      </c>
      <c r="C24" s="42" t="s">
        <v>29</v>
      </c>
      <c r="D24" s="28">
        <f>310/(D13/1000)</f>
        <v>8.879468377635197</v>
      </c>
      <c r="E24" s="52">
        <v>9.6</v>
      </c>
      <c r="F24" s="19">
        <f>325/($F$13/1000)</f>
        <v>9.378968024933625</v>
      </c>
      <c r="G24" s="19">
        <f>325/($G$13/1000)</f>
        <v>9.378968024933625</v>
      </c>
      <c r="H24" s="32">
        <f t="shared" si="0"/>
        <v>100</v>
      </c>
      <c r="I24" s="19">
        <f>325/($G$13/1000)</f>
        <v>9.378968024933625</v>
      </c>
      <c r="J24" s="32">
        <f t="shared" si="1"/>
        <v>100</v>
      </c>
      <c r="K24" s="19">
        <f>325/($K$13/1000)</f>
        <v>9.353325466946787</v>
      </c>
      <c r="L24" s="32">
        <f t="shared" si="2"/>
        <v>99.7265951017354</v>
      </c>
      <c r="M24" s="67">
        <f t="shared" si="3"/>
        <v>99.7265951017354</v>
      </c>
      <c r="N24" s="63"/>
      <c r="O24" s="92"/>
      <c r="P24" s="91"/>
      <c r="Q24" s="91"/>
      <c r="R24"/>
      <c r="S24"/>
      <c r="T24"/>
      <c r="U24"/>
    </row>
    <row r="25" spans="1:21" ht="25.5" customHeight="1">
      <c r="A25" s="66">
        <v>15</v>
      </c>
      <c r="B25" s="34" t="s">
        <v>32</v>
      </c>
      <c r="C25" s="42" t="s">
        <v>29</v>
      </c>
      <c r="D25" s="28">
        <f>(612-310)/(D13/1000)</f>
        <v>8.650320806599451</v>
      </c>
      <c r="E25" s="52">
        <f>E23-E24</f>
        <v>10.000000000000002</v>
      </c>
      <c r="F25" s="53">
        <v>9.9</v>
      </c>
      <c r="G25" s="28">
        <f>G23-G24</f>
        <v>9.811843472238253</v>
      </c>
      <c r="H25" s="32">
        <f t="shared" si="0"/>
        <v>99.10953002260861</v>
      </c>
      <c r="I25" s="28">
        <f>I23-I24</f>
        <v>9.811843472238253</v>
      </c>
      <c r="J25" s="32">
        <f t="shared" si="1"/>
        <v>100</v>
      </c>
      <c r="K25" s="28">
        <v>9.7</v>
      </c>
      <c r="L25" s="32">
        <f t="shared" si="2"/>
        <v>98.86011764705883</v>
      </c>
      <c r="M25" s="67">
        <f t="shared" si="3"/>
        <v>97.97979797979797</v>
      </c>
      <c r="N25" s="63"/>
      <c r="O25" s="92"/>
      <c r="P25" s="91"/>
      <c r="Q25" s="91"/>
      <c r="R25"/>
      <c r="S25"/>
      <c r="T25"/>
      <c r="U25"/>
    </row>
    <row r="26" spans="1:21" s="5" customFormat="1" ht="15.75" customHeight="1">
      <c r="A26" s="66">
        <v>16</v>
      </c>
      <c r="B26" s="39" t="s">
        <v>12</v>
      </c>
      <c r="C26" s="27"/>
      <c r="D26" s="29"/>
      <c r="E26" s="51"/>
      <c r="F26" s="54"/>
      <c r="G26" s="29"/>
      <c r="H26" s="32"/>
      <c r="I26" s="29"/>
      <c r="J26" s="21"/>
      <c r="K26" s="29"/>
      <c r="L26" s="21"/>
      <c r="M26" s="67"/>
      <c r="N26" s="63"/>
      <c r="O26" s="92"/>
      <c r="P26" s="91"/>
      <c r="Q26" s="91"/>
      <c r="R26" s="6"/>
      <c r="S26" s="6"/>
      <c r="T26" s="6"/>
      <c r="U26" s="6"/>
    </row>
    <row r="27" spans="1:21" s="5" customFormat="1" ht="24.75" customHeight="1">
      <c r="A27" s="66"/>
      <c r="B27" s="40" t="s">
        <v>53</v>
      </c>
      <c r="C27" s="27" t="s">
        <v>54</v>
      </c>
      <c r="D27" s="28">
        <v>2170.7</v>
      </c>
      <c r="E27" s="52">
        <v>905.4733</v>
      </c>
      <c r="F27" s="33">
        <v>924.085</v>
      </c>
      <c r="G27" s="28">
        <v>1162.816</v>
      </c>
      <c r="H27" s="32">
        <f t="shared" si="0"/>
        <v>125.83431177867837</v>
      </c>
      <c r="I27" s="28">
        <v>1239.249</v>
      </c>
      <c r="J27" s="21">
        <f>I27/E27*100</f>
        <v>136.862014595019</v>
      </c>
      <c r="K27" s="28">
        <v>1174.841</v>
      </c>
      <c r="L27" s="21">
        <f>K27/G27*100</f>
        <v>101.03412749738565</v>
      </c>
      <c r="M27" s="67">
        <f t="shared" si="3"/>
        <v>127.13559899792766</v>
      </c>
      <c r="N27" s="63"/>
      <c r="O27" s="85"/>
      <c r="P27" s="93"/>
      <c r="Q27" s="94"/>
      <c r="R27" s="6"/>
      <c r="S27" s="6"/>
      <c r="T27" s="6"/>
      <c r="U27" s="6"/>
    </row>
    <row r="28" spans="1:23" ht="15.75" customHeight="1">
      <c r="A28" s="66"/>
      <c r="B28" s="36" t="s">
        <v>14</v>
      </c>
      <c r="C28" s="43" t="s">
        <v>13</v>
      </c>
      <c r="D28" s="28">
        <v>95.3</v>
      </c>
      <c r="E28" s="52">
        <v>104.3</v>
      </c>
      <c r="F28" s="33">
        <v>101.4</v>
      </c>
      <c r="G28" s="28">
        <v>100</v>
      </c>
      <c r="H28" s="32">
        <f t="shared" si="0"/>
        <v>98.61932938856015</v>
      </c>
      <c r="I28" s="28">
        <v>100</v>
      </c>
      <c r="J28" s="21">
        <f>I28/E28*100</f>
        <v>95.87727708533077</v>
      </c>
      <c r="K28" s="28">
        <v>100</v>
      </c>
      <c r="L28" s="21">
        <f>K28/G28*100</f>
        <v>100</v>
      </c>
      <c r="M28" s="67">
        <f t="shared" si="3"/>
        <v>98.61932938856015</v>
      </c>
      <c r="N28" s="63"/>
      <c r="O28" s="85"/>
      <c r="P28" s="95"/>
      <c r="Q28" s="94"/>
      <c r="R28"/>
      <c r="S28"/>
      <c r="T28"/>
      <c r="U28"/>
      <c r="V28"/>
      <c r="W28"/>
    </row>
    <row r="29" spans="1:23" ht="15.75" customHeight="1">
      <c r="A29" s="66"/>
      <c r="B29" s="36" t="s">
        <v>15</v>
      </c>
      <c r="C29" s="43" t="s">
        <v>16</v>
      </c>
      <c r="D29" s="28">
        <v>230.6</v>
      </c>
      <c r="E29" s="52">
        <v>220</v>
      </c>
      <c r="F29" s="33">
        <v>231</v>
      </c>
      <c r="G29" s="28">
        <v>237</v>
      </c>
      <c r="H29" s="32">
        <f t="shared" si="0"/>
        <v>102.59740259740259</v>
      </c>
      <c r="I29" s="28">
        <v>237</v>
      </c>
      <c r="J29" s="21">
        <f>I29/E29*100</f>
        <v>107.72727272727273</v>
      </c>
      <c r="K29" s="28">
        <v>237</v>
      </c>
      <c r="L29" s="21">
        <f>K29/G29*100</f>
        <v>100</v>
      </c>
      <c r="M29" s="67">
        <f t="shared" si="3"/>
        <v>102.59740259740259</v>
      </c>
      <c r="N29" s="63"/>
      <c r="O29" s="85"/>
      <c r="P29" s="95"/>
      <c r="Q29" s="94"/>
      <c r="R29"/>
      <c r="S29"/>
      <c r="T29"/>
      <c r="U29"/>
      <c r="V29"/>
      <c r="W29"/>
    </row>
    <row r="30" spans="1:23" ht="15.75" customHeight="1">
      <c r="A30" s="66"/>
      <c r="B30" s="36" t="s">
        <v>17</v>
      </c>
      <c r="C30" s="43" t="s">
        <v>13</v>
      </c>
      <c r="D30" s="28">
        <v>4.2</v>
      </c>
      <c r="E30" s="52">
        <v>4.3</v>
      </c>
      <c r="F30" s="33">
        <v>4.6</v>
      </c>
      <c r="G30" s="28">
        <v>4.7</v>
      </c>
      <c r="H30" s="32">
        <f t="shared" si="0"/>
        <v>102.17391304347827</v>
      </c>
      <c r="I30" s="28">
        <f>G30</f>
        <v>4.7</v>
      </c>
      <c r="J30" s="21">
        <f>I30*100/G30</f>
        <v>100</v>
      </c>
      <c r="K30" s="28">
        <f>I30</f>
        <v>4.7</v>
      </c>
      <c r="L30" s="21">
        <f>K30*100/I30</f>
        <v>100</v>
      </c>
      <c r="M30" s="67">
        <f t="shared" si="3"/>
        <v>102.17391304347827</v>
      </c>
      <c r="N30" s="63"/>
      <c r="O30" s="85"/>
      <c r="P30" s="95"/>
      <c r="Q30" s="94"/>
      <c r="R30"/>
      <c r="S30"/>
      <c r="T30"/>
      <c r="U30"/>
      <c r="V30"/>
      <c r="W30"/>
    </row>
    <row r="31" spans="1:23" ht="15.75" customHeight="1" hidden="1">
      <c r="A31" s="66"/>
      <c r="B31" s="35" t="s">
        <v>18</v>
      </c>
      <c r="C31" s="43" t="s">
        <v>13</v>
      </c>
      <c r="D31" s="28"/>
      <c r="E31" s="52"/>
      <c r="F31" s="33"/>
      <c r="G31" s="28"/>
      <c r="H31" s="32" t="e">
        <f t="shared" si="0"/>
        <v>#DIV/0!</v>
      </c>
      <c r="I31" s="28"/>
      <c r="J31" s="21" t="e">
        <f>I31/E31*100</f>
        <v>#DIV/0!</v>
      </c>
      <c r="K31" s="28"/>
      <c r="L31" s="21" t="e">
        <f>K31/G31*100</f>
        <v>#DIV/0!</v>
      </c>
      <c r="M31" s="67" t="e">
        <f t="shared" si="3"/>
        <v>#DIV/0!</v>
      </c>
      <c r="N31" s="63"/>
      <c r="O31" s="85"/>
      <c r="P31" s="95"/>
      <c r="Q31" s="94"/>
      <c r="R31"/>
      <c r="S31"/>
      <c r="T31"/>
      <c r="U31"/>
      <c r="V31"/>
      <c r="W31"/>
    </row>
    <row r="32" spans="1:23" ht="17.25" customHeight="1">
      <c r="A32" s="66"/>
      <c r="B32" s="35" t="s">
        <v>35</v>
      </c>
      <c r="C32" s="43" t="s">
        <v>19</v>
      </c>
      <c r="D32" s="28">
        <v>1549.84</v>
      </c>
      <c r="E32" s="52">
        <v>1532.15</v>
      </c>
      <c r="F32" s="53">
        <f>F13*0.045</f>
        <v>1559.34</v>
      </c>
      <c r="G32" s="19">
        <f>G13*0.045</f>
        <v>1559.34</v>
      </c>
      <c r="H32" s="32">
        <f t="shared" si="0"/>
        <v>100</v>
      </c>
      <c r="I32" s="19">
        <f>I13*0.045</f>
        <v>1561.455</v>
      </c>
      <c r="J32" s="21">
        <f>I32/E32*100</f>
        <v>101.9126717357961</v>
      </c>
      <c r="K32" s="19">
        <f>K13*0.045</f>
        <v>1563.615</v>
      </c>
      <c r="L32" s="21">
        <f>K32/G32*100</f>
        <v>100.2741544499596</v>
      </c>
      <c r="M32" s="67">
        <f t="shared" si="3"/>
        <v>100.2741544499596</v>
      </c>
      <c r="N32" s="63"/>
      <c r="O32" s="85"/>
      <c r="P32" s="95"/>
      <c r="Q32" s="94"/>
      <c r="R32"/>
      <c r="S32"/>
      <c r="T32"/>
      <c r="U32"/>
      <c r="V32"/>
      <c r="W32"/>
    </row>
    <row r="33" spans="1:23" ht="15.75" customHeight="1">
      <c r="A33" s="66"/>
      <c r="B33" s="36" t="s">
        <v>36</v>
      </c>
      <c r="C33" s="43" t="s">
        <v>19</v>
      </c>
      <c r="D33" s="28">
        <v>1020</v>
      </c>
      <c r="E33" s="52">
        <v>377</v>
      </c>
      <c r="F33" s="33">
        <v>390</v>
      </c>
      <c r="G33" s="28">
        <v>300</v>
      </c>
      <c r="H33" s="32">
        <f t="shared" si="0"/>
        <v>76.92307692307693</v>
      </c>
      <c r="I33" s="28">
        <v>300</v>
      </c>
      <c r="J33" s="21">
        <f>I33/E33*100</f>
        <v>79.57559681697613</v>
      </c>
      <c r="K33" s="28">
        <v>300</v>
      </c>
      <c r="L33" s="21">
        <f>K33/G33*100</f>
        <v>100</v>
      </c>
      <c r="M33" s="67">
        <f t="shared" si="3"/>
        <v>76.92307692307693</v>
      </c>
      <c r="N33" s="63"/>
      <c r="O33" s="85"/>
      <c r="P33" s="95"/>
      <c r="Q33" s="94"/>
      <c r="R33"/>
      <c r="S33"/>
      <c r="T33"/>
      <c r="U33"/>
      <c r="V33"/>
      <c r="W33"/>
    </row>
    <row r="34" spans="1:19" ht="15.75" customHeight="1">
      <c r="A34" s="66"/>
      <c r="B34" s="36" t="s">
        <v>41</v>
      </c>
      <c r="C34" s="43"/>
      <c r="D34" s="28"/>
      <c r="E34" s="52"/>
      <c r="F34" s="33"/>
      <c r="G34" s="28"/>
      <c r="H34" s="32"/>
      <c r="I34" s="28"/>
      <c r="J34" s="21"/>
      <c r="K34" s="28"/>
      <c r="L34" s="21"/>
      <c r="M34" s="67"/>
      <c r="N34" s="63"/>
      <c r="O34" s="86"/>
      <c r="P34" s="95"/>
      <c r="Q34" s="96"/>
      <c r="R34" s="3"/>
      <c r="S34" s="3"/>
    </row>
    <row r="35" spans="1:19" s="4" customFormat="1" ht="27" customHeight="1">
      <c r="A35" s="66"/>
      <c r="B35" s="35" t="s">
        <v>58</v>
      </c>
      <c r="C35" s="44" t="s">
        <v>20</v>
      </c>
      <c r="D35" s="20">
        <v>0.87</v>
      </c>
      <c r="E35" s="51">
        <v>0.91</v>
      </c>
      <c r="F35" s="54">
        <v>0.9</v>
      </c>
      <c r="G35" s="20">
        <v>0.9</v>
      </c>
      <c r="H35" s="32">
        <f t="shared" si="0"/>
        <v>100</v>
      </c>
      <c r="I35" s="20">
        <v>0.9</v>
      </c>
      <c r="J35" s="30">
        <f>I35*100/G35</f>
        <v>100</v>
      </c>
      <c r="K35" s="20">
        <v>0.9</v>
      </c>
      <c r="L35" s="30">
        <f>K35*100/I35</f>
        <v>100</v>
      </c>
      <c r="M35" s="67">
        <f t="shared" si="3"/>
        <v>100</v>
      </c>
      <c r="N35" s="63"/>
      <c r="O35" s="86"/>
      <c r="P35" s="95"/>
      <c r="Q35" s="96"/>
      <c r="R35" s="3"/>
      <c r="S35" s="3"/>
    </row>
    <row r="36" spans="1:19" ht="21.75" customHeight="1">
      <c r="A36" s="66"/>
      <c r="B36" s="36" t="s">
        <v>28</v>
      </c>
      <c r="C36" s="44" t="s">
        <v>21</v>
      </c>
      <c r="D36" s="20">
        <v>0.22</v>
      </c>
      <c r="E36" s="51">
        <v>0.22</v>
      </c>
      <c r="F36" s="54">
        <v>0.2</v>
      </c>
      <c r="G36" s="20">
        <v>0.2</v>
      </c>
      <c r="H36" s="32">
        <f t="shared" si="0"/>
        <v>100</v>
      </c>
      <c r="I36" s="20">
        <v>0.2</v>
      </c>
      <c r="J36" s="30">
        <f>I36*100/G36</f>
        <v>100</v>
      </c>
      <c r="K36" s="20">
        <v>0.2</v>
      </c>
      <c r="L36" s="30">
        <f>K36*100/I36</f>
        <v>100</v>
      </c>
      <c r="M36" s="67">
        <f t="shared" si="3"/>
        <v>100</v>
      </c>
      <c r="N36" s="63"/>
      <c r="O36" s="86"/>
      <c r="P36" s="95"/>
      <c r="Q36" s="96"/>
      <c r="R36" s="3"/>
      <c r="S36" s="3"/>
    </row>
    <row r="37" spans="1:27" s="5" customFormat="1" ht="12.75" customHeight="1">
      <c r="A37" s="68">
        <v>17</v>
      </c>
      <c r="B37" s="39" t="s">
        <v>22</v>
      </c>
      <c r="C37" s="27"/>
      <c r="D37" s="28"/>
      <c r="E37" s="52"/>
      <c r="F37" s="33"/>
      <c r="G37" s="28"/>
      <c r="H37" s="32"/>
      <c r="I37" s="28"/>
      <c r="J37" s="21"/>
      <c r="K37" s="28"/>
      <c r="L37" s="21"/>
      <c r="M37" s="67"/>
      <c r="N37" s="63"/>
      <c r="O37" s="97"/>
      <c r="P37" s="95"/>
      <c r="Q37" s="7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2.75" customHeight="1">
      <c r="A38" s="66"/>
      <c r="B38" s="37" t="s">
        <v>23</v>
      </c>
      <c r="C38" s="23" t="s">
        <v>19</v>
      </c>
      <c r="D38" s="28">
        <v>3499.2</v>
      </c>
      <c r="E38" s="52">
        <v>2464.09</v>
      </c>
      <c r="F38" s="33">
        <v>2185</v>
      </c>
      <c r="G38" s="28">
        <f>G13*0.063</f>
        <v>2183.076</v>
      </c>
      <c r="H38" s="32">
        <f t="shared" si="0"/>
        <v>99.91194508009154</v>
      </c>
      <c r="I38" s="28">
        <f>I13*0.063</f>
        <v>2186.037</v>
      </c>
      <c r="J38" s="21">
        <f>I38/E38*100</f>
        <v>88.71579366013415</v>
      </c>
      <c r="K38" s="28">
        <f>K13*0.063</f>
        <v>2189.061</v>
      </c>
      <c r="L38" s="21">
        <f>K38/G38*100</f>
        <v>100.2741544499596</v>
      </c>
      <c r="M38" s="67">
        <f t="shared" si="3"/>
        <v>100.18585812356979</v>
      </c>
      <c r="N38" s="63"/>
      <c r="O38" s="98"/>
      <c r="P38" s="95"/>
      <c r="Q38" s="7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5.5" customHeight="1">
      <c r="A39" s="66"/>
      <c r="B39" s="37" t="s">
        <v>24</v>
      </c>
      <c r="C39" s="23" t="s">
        <v>19</v>
      </c>
      <c r="D39" s="28">
        <v>1459.07</v>
      </c>
      <c r="E39" s="52">
        <v>1558.86</v>
      </c>
      <c r="F39" s="33">
        <v>1596</v>
      </c>
      <c r="G39" s="28">
        <f>G13*0.046</f>
        <v>1593.992</v>
      </c>
      <c r="H39" s="32">
        <f t="shared" si="0"/>
        <v>99.87418546365915</v>
      </c>
      <c r="I39" s="28">
        <f>I13*0.046</f>
        <v>1596.154</v>
      </c>
      <c r="J39" s="21">
        <f>I39/E39*100</f>
        <v>102.3923893101369</v>
      </c>
      <c r="K39" s="28">
        <f>K13*0.046</f>
        <v>1598.362</v>
      </c>
      <c r="L39" s="21">
        <f>K39/G39*100</f>
        <v>100.2741544499596</v>
      </c>
      <c r="M39" s="67">
        <f t="shared" si="3"/>
        <v>100.14799498746866</v>
      </c>
      <c r="N39" s="63"/>
      <c r="O39" s="98"/>
      <c r="P39" s="95"/>
      <c r="Q39" s="7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>
      <c r="A40" s="66">
        <v>18</v>
      </c>
      <c r="B40" s="41" t="s">
        <v>50</v>
      </c>
      <c r="C40" s="23"/>
      <c r="D40" s="19">
        <v>105.4</v>
      </c>
      <c r="E40" s="52">
        <v>106.04</v>
      </c>
      <c r="F40" s="53">
        <v>106.3</v>
      </c>
      <c r="G40" s="28">
        <v>105.3</v>
      </c>
      <c r="H40" s="32">
        <f t="shared" si="0"/>
        <v>99.05926622765757</v>
      </c>
      <c r="I40" s="28">
        <v>105</v>
      </c>
      <c r="J40" s="21">
        <f>I40-G40</f>
        <v>-0.29999999999999716</v>
      </c>
      <c r="K40" s="28">
        <v>104.6</v>
      </c>
      <c r="L40" s="21">
        <f>K40-I40</f>
        <v>-0.4000000000000057</v>
      </c>
      <c r="M40" s="67">
        <f t="shared" si="3"/>
        <v>98.40075258701788</v>
      </c>
      <c r="N40" s="63"/>
      <c r="O40" s="99"/>
      <c r="P40" s="79"/>
      <c r="Q40" s="79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19" ht="12.75" customHeight="1">
      <c r="A41" s="66"/>
      <c r="B41" s="37" t="s">
        <v>37</v>
      </c>
      <c r="C41" s="23" t="s">
        <v>8</v>
      </c>
      <c r="D41" s="19">
        <v>105.5</v>
      </c>
      <c r="E41" s="52">
        <v>105.92</v>
      </c>
      <c r="F41" s="53">
        <v>105.9</v>
      </c>
      <c r="G41" s="28">
        <v>105.3</v>
      </c>
      <c r="H41" s="32">
        <f t="shared" si="0"/>
        <v>99.43342776203966</v>
      </c>
      <c r="I41" s="28">
        <v>104.9</v>
      </c>
      <c r="J41" s="21">
        <f aca="true" t="shared" si="4" ref="J41:J46">I41*100/G41</f>
        <v>99.6201329534663</v>
      </c>
      <c r="K41" s="28">
        <v>104.6</v>
      </c>
      <c r="L41" s="21">
        <f aca="true" t="shared" si="5" ref="L41:L46">K41*100/I41</f>
        <v>99.71401334604384</v>
      </c>
      <c r="M41" s="67">
        <f t="shared" si="3"/>
        <v>98.77242681775259</v>
      </c>
      <c r="N41" s="63"/>
      <c r="O41" s="99"/>
      <c r="P41" s="84"/>
      <c r="Q41" s="84"/>
      <c r="R41" s="3"/>
      <c r="S41" s="3"/>
    </row>
    <row r="42" spans="1:19" ht="12.75" customHeight="1">
      <c r="A42" s="66"/>
      <c r="B42" s="37" t="s">
        <v>38</v>
      </c>
      <c r="C42" s="23" t="s">
        <v>8</v>
      </c>
      <c r="D42" s="19">
        <v>105</v>
      </c>
      <c r="E42" s="52">
        <v>106.35</v>
      </c>
      <c r="F42" s="53">
        <v>107.4</v>
      </c>
      <c r="G42" s="28">
        <v>105.3</v>
      </c>
      <c r="H42" s="32">
        <f t="shared" si="0"/>
        <v>98.04469273743017</v>
      </c>
      <c r="I42" s="28">
        <v>105</v>
      </c>
      <c r="J42" s="21">
        <f t="shared" si="4"/>
        <v>99.71509971509971</v>
      </c>
      <c r="K42" s="28">
        <v>104.7</v>
      </c>
      <c r="L42" s="21">
        <f t="shared" si="5"/>
        <v>99.71428571428571</v>
      </c>
      <c r="M42" s="67">
        <f t="shared" si="3"/>
        <v>97.48603351955308</v>
      </c>
      <c r="N42" s="63"/>
      <c r="O42" s="99"/>
      <c r="P42" s="84"/>
      <c r="Q42" s="84"/>
      <c r="R42" s="3"/>
      <c r="S42" s="3"/>
    </row>
    <row r="43" spans="1:17" ht="44.25" customHeight="1">
      <c r="A43" s="66">
        <v>19</v>
      </c>
      <c r="B43" s="37" t="s">
        <v>39</v>
      </c>
      <c r="C43" s="23" t="s">
        <v>40</v>
      </c>
      <c r="D43" s="19">
        <v>110636.9</v>
      </c>
      <c r="E43" s="51">
        <v>125612</v>
      </c>
      <c r="F43" s="54">
        <f>E43*1.05</f>
        <v>131892.6</v>
      </c>
      <c r="G43" s="20">
        <f>F43*1.05</f>
        <v>138487.23</v>
      </c>
      <c r="H43" s="32">
        <f t="shared" si="0"/>
        <v>105</v>
      </c>
      <c r="I43" s="20">
        <f>G43*1.05</f>
        <v>145411.5915</v>
      </c>
      <c r="J43" s="21">
        <f t="shared" si="4"/>
        <v>105</v>
      </c>
      <c r="K43" s="20">
        <f>I43*1.05</f>
        <v>152682.17107500002</v>
      </c>
      <c r="L43" s="21">
        <f t="shared" si="5"/>
        <v>105</v>
      </c>
      <c r="M43" s="67">
        <f t="shared" si="3"/>
        <v>115.76250000000002</v>
      </c>
      <c r="N43" s="63"/>
      <c r="O43" s="92"/>
      <c r="P43" s="91"/>
      <c r="Q43" s="91"/>
    </row>
    <row r="44" spans="1:17" ht="24" customHeight="1">
      <c r="A44" s="66">
        <v>20</v>
      </c>
      <c r="B44" s="37" t="s">
        <v>25</v>
      </c>
      <c r="C44" s="23" t="s">
        <v>40</v>
      </c>
      <c r="D44" s="19">
        <v>5379.73</v>
      </c>
      <c r="E44" s="52">
        <v>5255.2833</v>
      </c>
      <c r="F44" s="53">
        <v>5625.283</v>
      </c>
      <c r="G44" s="19">
        <v>5922.77</v>
      </c>
      <c r="H44" s="32">
        <f t="shared" si="0"/>
        <v>105.2883917129147</v>
      </c>
      <c r="I44" s="19">
        <v>5917.145</v>
      </c>
      <c r="J44" s="19">
        <f t="shared" si="4"/>
        <v>99.90502754623259</v>
      </c>
      <c r="K44" s="19">
        <v>6207.086</v>
      </c>
      <c r="L44" s="19">
        <f t="shared" si="5"/>
        <v>104.90001512553772</v>
      </c>
      <c r="M44" s="67">
        <f>K44/F44*100</f>
        <v>110.34264409452821</v>
      </c>
      <c r="N44" s="63"/>
      <c r="O44" s="92"/>
      <c r="P44" s="91"/>
      <c r="Q44" s="91"/>
    </row>
    <row r="45" spans="1:17" ht="24" customHeight="1">
      <c r="A45" s="66">
        <v>21</v>
      </c>
      <c r="B45" s="37" t="s">
        <v>26</v>
      </c>
      <c r="C45" s="23" t="s">
        <v>40</v>
      </c>
      <c r="D45" s="22">
        <v>162.3</v>
      </c>
      <c r="E45" s="52">
        <v>143.884</v>
      </c>
      <c r="F45" s="53">
        <v>155.288</v>
      </c>
      <c r="G45" s="19">
        <v>159.662</v>
      </c>
      <c r="H45" s="32">
        <f t="shared" si="0"/>
        <v>102.81670187007366</v>
      </c>
      <c r="I45" s="19">
        <v>161.849</v>
      </c>
      <c r="J45" s="19">
        <f t="shared" si="4"/>
        <v>101.36976863624406</v>
      </c>
      <c r="K45" s="19">
        <v>168.411</v>
      </c>
      <c r="L45" s="19">
        <f t="shared" si="5"/>
        <v>104.05439638181268</v>
      </c>
      <c r="M45" s="67">
        <f t="shared" si="3"/>
        <v>108.45074957498323</v>
      </c>
      <c r="N45" s="63"/>
      <c r="O45" s="92"/>
      <c r="P45" s="91"/>
      <c r="Q45" s="91"/>
    </row>
    <row r="46" spans="1:17" ht="26.25" customHeight="1">
      <c r="A46" s="66">
        <v>22</v>
      </c>
      <c r="B46" s="37" t="s">
        <v>65</v>
      </c>
      <c r="C46" s="23" t="s">
        <v>40</v>
      </c>
      <c r="D46" s="22">
        <v>5487.21</v>
      </c>
      <c r="E46" s="57">
        <v>5495.441</v>
      </c>
      <c r="F46" s="58">
        <f>E46/E13*F13*F40%</f>
        <v>5841.653783</v>
      </c>
      <c r="G46" s="19">
        <f>F46/F13*G13*G40%</f>
        <v>6151.261433498999</v>
      </c>
      <c r="H46" s="32">
        <f t="shared" si="0"/>
        <v>105.3</v>
      </c>
      <c r="I46" s="19">
        <f>G46*I40%</f>
        <v>6458.82450517395</v>
      </c>
      <c r="J46" s="19">
        <f t="shared" si="4"/>
        <v>105</v>
      </c>
      <c r="K46" s="19">
        <f>I46*K40%</f>
        <v>6755.930432411951</v>
      </c>
      <c r="L46" s="19">
        <f t="shared" si="5"/>
        <v>104.60000000000001</v>
      </c>
      <c r="M46" s="67">
        <f t="shared" si="3"/>
        <v>115.65099</v>
      </c>
      <c r="N46" s="63"/>
      <c r="O46" s="92"/>
      <c r="P46" s="91"/>
      <c r="Q46" s="91"/>
    </row>
    <row r="47" spans="1:17" ht="12.75" customHeight="1">
      <c r="A47" s="66">
        <v>23</v>
      </c>
      <c r="B47" s="41" t="s">
        <v>33</v>
      </c>
      <c r="C47" s="23"/>
      <c r="D47" s="33"/>
      <c r="E47" s="52"/>
      <c r="F47" s="28"/>
      <c r="G47" s="33"/>
      <c r="H47" s="32"/>
      <c r="I47" s="33"/>
      <c r="J47" s="33"/>
      <c r="K47" s="33"/>
      <c r="L47" s="33"/>
      <c r="M47" s="67"/>
      <c r="N47" s="63"/>
      <c r="O47" s="92"/>
      <c r="P47" s="91"/>
      <c r="Q47" s="91"/>
    </row>
    <row r="48" spans="1:17" ht="12.75" customHeight="1">
      <c r="A48" s="66"/>
      <c r="B48" s="37" t="s">
        <v>42</v>
      </c>
      <c r="C48" s="23" t="s">
        <v>49</v>
      </c>
      <c r="D48" s="33">
        <f>233200.14+6870.42+46503.1</f>
        <v>286573.66000000003</v>
      </c>
      <c r="E48" s="52">
        <v>318496.1</v>
      </c>
      <c r="F48" s="49">
        <v>359986.78</v>
      </c>
      <c r="G48" s="33">
        <v>398759.17331</v>
      </c>
      <c r="H48" s="32">
        <f t="shared" si="0"/>
        <v>110.77050476964736</v>
      </c>
      <c r="I48" s="33">
        <v>411611.98831</v>
      </c>
      <c r="J48" s="33">
        <f aca="true" t="shared" si="6" ref="J48:J53">I48/G48*100</f>
        <v>103.22320233872288</v>
      </c>
      <c r="K48" s="33">
        <v>436530.42731</v>
      </c>
      <c r="L48" s="33">
        <f aca="true" t="shared" si="7" ref="L48:L53">K48/I48*100</f>
        <v>106.05386619138824</v>
      </c>
      <c r="M48" s="67">
        <f t="shared" si="3"/>
        <v>121.26290507390299</v>
      </c>
      <c r="N48" s="63"/>
      <c r="O48" s="92"/>
      <c r="P48" s="91"/>
      <c r="Q48" s="91"/>
    </row>
    <row r="49" spans="1:17" ht="12.75" customHeight="1">
      <c r="A49" s="66"/>
      <c r="B49" s="37" t="s">
        <v>43</v>
      </c>
      <c r="C49" s="23" t="s">
        <v>49</v>
      </c>
      <c r="D49" s="33">
        <v>36653.27</v>
      </c>
      <c r="E49" s="52">
        <v>43371.34</v>
      </c>
      <c r="F49" s="28">
        <v>41008.06</v>
      </c>
      <c r="G49" s="33">
        <v>39749.51869</v>
      </c>
      <c r="H49" s="32">
        <f t="shared" si="0"/>
        <v>96.93099037116119</v>
      </c>
      <c r="I49" s="33">
        <v>38715.51517</v>
      </c>
      <c r="J49" s="33">
        <f t="shared" si="6"/>
        <v>97.39870178538759</v>
      </c>
      <c r="K49" s="33">
        <v>38595.25361</v>
      </c>
      <c r="L49" s="33">
        <f t="shared" si="7"/>
        <v>99.68937114882256</v>
      </c>
      <c r="M49" s="67">
        <f t="shared" si="3"/>
        <v>94.11626302243998</v>
      </c>
      <c r="N49" s="63"/>
      <c r="O49" s="92"/>
      <c r="P49" s="91"/>
      <c r="Q49" s="91"/>
    </row>
    <row r="50" spans="1:17" ht="12.75" customHeight="1">
      <c r="A50" s="66"/>
      <c r="B50" s="37" t="s">
        <v>44</v>
      </c>
      <c r="C50" s="23" t="s">
        <v>49</v>
      </c>
      <c r="D50" s="33">
        <f>D48+D49</f>
        <v>323226.93000000005</v>
      </c>
      <c r="E50" s="52">
        <f>E48+E49</f>
        <v>361867.43999999994</v>
      </c>
      <c r="F50" s="28">
        <f>F48+F49</f>
        <v>400994.84</v>
      </c>
      <c r="G50" s="33">
        <f>G48+G49</f>
        <v>438508.692</v>
      </c>
      <c r="H50" s="32">
        <f t="shared" si="0"/>
        <v>109.35519569279244</v>
      </c>
      <c r="I50" s="33">
        <f>I48+I49</f>
        <v>450327.50347999996</v>
      </c>
      <c r="J50" s="33">
        <f t="shared" si="6"/>
        <v>102.6952285543293</v>
      </c>
      <c r="K50" s="33">
        <f>K48+K49</f>
        <v>475125.68092</v>
      </c>
      <c r="L50" s="33">
        <f t="shared" si="7"/>
        <v>105.50669840246643</v>
      </c>
      <c r="M50" s="67">
        <f>K50/F50*100</f>
        <v>118.48673187914338</v>
      </c>
      <c r="N50" s="63"/>
      <c r="O50" s="92"/>
      <c r="P50" s="91"/>
      <c r="Q50" s="91"/>
    </row>
    <row r="51" spans="1:17" ht="12.75" customHeight="1">
      <c r="A51" s="66"/>
      <c r="B51" s="37" t="s">
        <v>64</v>
      </c>
      <c r="C51" s="23" t="s">
        <v>49</v>
      </c>
      <c r="D51" s="33">
        <v>21224.26</v>
      </c>
      <c r="E51" s="52">
        <f>48845.54+12834.42</f>
        <v>61679.96</v>
      </c>
      <c r="F51" s="28">
        <v>305555.41831</v>
      </c>
      <c r="G51" s="33">
        <v>372288.12</v>
      </c>
      <c r="H51" s="32">
        <f t="shared" si="0"/>
        <v>121.83980309008844</v>
      </c>
      <c r="I51" s="33">
        <v>40000</v>
      </c>
      <c r="J51" s="33">
        <f t="shared" si="6"/>
        <v>10.74436648690267</v>
      </c>
      <c r="K51" s="33">
        <v>40000</v>
      </c>
      <c r="L51" s="33">
        <f t="shared" si="7"/>
        <v>100</v>
      </c>
      <c r="M51" s="67">
        <f t="shared" si="3"/>
        <v>13.090914970919668</v>
      </c>
      <c r="N51" s="63"/>
      <c r="O51" s="92"/>
      <c r="P51" s="91"/>
      <c r="Q51" s="91"/>
    </row>
    <row r="52" spans="1:19" ht="12.75" customHeight="1">
      <c r="A52" s="66"/>
      <c r="B52" s="37" t="s">
        <v>45</v>
      </c>
      <c r="C52" s="23" t="s">
        <v>49</v>
      </c>
      <c r="D52" s="33">
        <f>D50+D51</f>
        <v>344451.19000000006</v>
      </c>
      <c r="E52" s="52">
        <f>E50+E51</f>
        <v>423547.39999999997</v>
      </c>
      <c r="F52" s="28">
        <f>F50+F51</f>
        <v>706550.25831</v>
      </c>
      <c r="G52" s="33">
        <f>G48+G49+G51</f>
        <v>810796.8119999999</v>
      </c>
      <c r="H52" s="32">
        <f t="shared" si="0"/>
        <v>114.75430126362811</v>
      </c>
      <c r="I52" s="33">
        <f>I48+I49+I51</f>
        <v>490327.50347999996</v>
      </c>
      <c r="J52" s="33">
        <f t="shared" si="6"/>
        <v>60.47476953819103</v>
      </c>
      <c r="K52" s="33">
        <f>K48+K49+K51</f>
        <v>515125.68092</v>
      </c>
      <c r="L52" s="33">
        <f t="shared" si="7"/>
        <v>105.05747225354483</v>
      </c>
      <c r="M52" s="67">
        <f t="shared" si="3"/>
        <v>72.90715343479329</v>
      </c>
      <c r="N52" s="63"/>
      <c r="O52" s="86"/>
      <c r="P52" s="84"/>
      <c r="Q52" s="84"/>
      <c r="R52" s="3"/>
      <c r="S52" s="3"/>
    </row>
    <row r="53" spans="1:19" ht="12.75" customHeight="1">
      <c r="A53" s="66"/>
      <c r="B53" s="37" t="s">
        <v>46</v>
      </c>
      <c r="C53" s="23" t="s">
        <v>49</v>
      </c>
      <c r="D53" s="33">
        <v>329460.73</v>
      </c>
      <c r="E53" s="52">
        <v>385328.97354</v>
      </c>
      <c r="F53" s="28">
        <v>800633.4195</v>
      </c>
      <c r="G53" s="33">
        <v>810796.812</v>
      </c>
      <c r="H53" s="32">
        <f t="shared" si="0"/>
        <v>101.26941896908914</v>
      </c>
      <c r="I53" s="33">
        <v>490327.50348</v>
      </c>
      <c r="J53" s="33">
        <f t="shared" si="6"/>
        <v>60.47476953819103</v>
      </c>
      <c r="K53" s="33">
        <v>515125.68092</v>
      </c>
      <c r="L53" s="33">
        <f t="shared" si="7"/>
        <v>105.05747225354483</v>
      </c>
      <c r="M53" s="67">
        <f t="shared" si="3"/>
        <v>64.33976753577171</v>
      </c>
      <c r="N53" s="63"/>
      <c r="O53" s="86"/>
      <c r="P53" s="84"/>
      <c r="Q53" s="84"/>
      <c r="R53" s="3"/>
      <c r="S53" s="3"/>
    </row>
    <row r="54" spans="1:19" ht="12.75" customHeight="1">
      <c r="A54" s="66"/>
      <c r="B54" s="37" t="s">
        <v>47</v>
      </c>
      <c r="C54" s="23" t="s">
        <v>49</v>
      </c>
      <c r="D54" s="33">
        <f>D52-D53</f>
        <v>14990.46000000008</v>
      </c>
      <c r="E54" s="52">
        <f>E52-E53</f>
        <v>38218.42645999999</v>
      </c>
      <c r="F54" s="28">
        <f>F52-F53</f>
        <v>-94083.16119000001</v>
      </c>
      <c r="G54" s="33">
        <f>G52-G53</f>
        <v>0</v>
      </c>
      <c r="H54" s="32">
        <f t="shared" si="0"/>
        <v>0</v>
      </c>
      <c r="I54" s="33">
        <f>I52-I53</f>
        <v>0</v>
      </c>
      <c r="J54" s="33"/>
      <c r="K54" s="33">
        <f>K52-K53</f>
        <v>0</v>
      </c>
      <c r="L54" s="33"/>
      <c r="M54" s="67"/>
      <c r="N54" s="63"/>
      <c r="O54" s="86"/>
      <c r="P54" s="84"/>
      <c r="Q54" s="84"/>
      <c r="R54" s="3"/>
      <c r="S54" s="3"/>
    </row>
    <row r="55" spans="1:19" ht="12.75" customHeight="1">
      <c r="A55" s="66"/>
      <c r="B55" s="37" t="s">
        <v>48</v>
      </c>
      <c r="C55" s="23" t="s">
        <v>8</v>
      </c>
      <c r="D55" s="33">
        <f>D54/D50*100</f>
        <v>4.637750944823836</v>
      </c>
      <c r="E55" s="52">
        <f>E54/E50*100</f>
        <v>10.561443842529739</v>
      </c>
      <c r="F55" s="28">
        <f>F54/F50*100</f>
        <v>-23.462436870758737</v>
      </c>
      <c r="G55" s="33">
        <f>G54/G50*100</f>
        <v>0</v>
      </c>
      <c r="H55" s="32">
        <f t="shared" si="0"/>
        <v>0</v>
      </c>
      <c r="I55" s="33">
        <f>I54/I50*100</f>
        <v>0</v>
      </c>
      <c r="J55" s="33"/>
      <c r="K55" s="33">
        <f>K54/K50*100</f>
        <v>0</v>
      </c>
      <c r="L55" s="33"/>
      <c r="M55" s="67"/>
      <c r="N55" s="63"/>
      <c r="O55" s="86"/>
      <c r="P55" s="84"/>
      <c r="Q55" s="84"/>
      <c r="R55" s="3"/>
      <c r="S55" s="3"/>
    </row>
    <row r="56" spans="2:13" ht="12.75" thickBot="1">
      <c r="B56" s="69"/>
      <c r="C56" s="69"/>
      <c r="D56" s="69"/>
      <c r="E56" s="70"/>
      <c r="F56" s="69"/>
      <c r="G56" s="69"/>
      <c r="H56" s="69"/>
      <c r="I56" s="69"/>
      <c r="J56" s="69"/>
      <c r="K56" s="69"/>
      <c r="L56" s="69"/>
      <c r="M56" s="69"/>
    </row>
    <row r="57" spans="2:14" ht="12">
      <c r="B57" s="14"/>
      <c r="C57" s="14"/>
      <c r="D57" s="14"/>
      <c r="E57" s="17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2.75">
      <c r="B58" s="15"/>
      <c r="C58" s="14"/>
      <c r="D58" s="14"/>
      <c r="E58" s="46"/>
      <c r="F58" s="16"/>
      <c r="G58" s="16"/>
      <c r="H58" s="14"/>
      <c r="I58" s="14"/>
      <c r="J58" s="14"/>
      <c r="K58" s="14"/>
      <c r="L58" s="14"/>
      <c r="M58" s="14"/>
      <c r="N58" s="14"/>
    </row>
    <row r="59" spans="2:14" ht="12">
      <c r="B59" s="17"/>
      <c r="C59" s="14"/>
      <c r="D59" s="14"/>
      <c r="E59" s="17"/>
      <c r="F59" s="14"/>
      <c r="G59" s="14"/>
      <c r="H59" s="14"/>
      <c r="I59" s="14"/>
      <c r="J59" s="14"/>
      <c r="K59" s="14"/>
      <c r="L59" s="14"/>
      <c r="M59" s="14"/>
      <c r="N59" s="14"/>
    </row>
    <row r="60" spans="2:14" ht="12">
      <c r="B60" s="17"/>
      <c r="C60" s="14"/>
      <c r="D60" s="14"/>
      <c r="E60" s="17"/>
      <c r="F60" s="14"/>
      <c r="G60" s="14"/>
      <c r="H60" s="14"/>
      <c r="I60" s="14"/>
      <c r="J60" s="14"/>
      <c r="K60" s="14"/>
      <c r="L60" s="14"/>
      <c r="M60" s="14"/>
      <c r="N60" s="14"/>
    </row>
    <row r="61" spans="2:14" ht="12">
      <c r="B61" s="14"/>
      <c r="C61" s="14"/>
      <c r="D61" s="14"/>
      <c r="E61" s="17"/>
      <c r="F61" s="14"/>
      <c r="G61" s="14"/>
      <c r="H61" s="14"/>
      <c r="I61" s="14"/>
      <c r="J61" s="14"/>
      <c r="K61" s="14"/>
      <c r="L61" s="14"/>
      <c r="M61" s="14"/>
      <c r="N61" s="14"/>
    </row>
    <row r="62" spans="2:14" ht="12">
      <c r="B62" s="17"/>
      <c r="C62" s="14"/>
      <c r="D62" s="14"/>
      <c r="E62" s="17"/>
      <c r="F62" s="14"/>
      <c r="G62" s="14"/>
      <c r="H62" s="14"/>
      <c r="I62" s="14"/>
      <c r="J62" s="14"/>
      <c r="K62" s="14"/>
      <c r="L62" s="14"/>
      <c r="M62" s="14"/>
      <c r="N62" s="14"/>
    </row>
    <row r="63" spans="2:14" ht="12">
      <c r="B63" s="14"/>
      <c r="C63" s="14"/>
      <c r="D63" s="14"/>
      <c r="E63" s="17"/>
      <c r="F63" s="14"/>
      <c r="G63" s="14"/>
      <c r="H63" s="14"/>
      <c r="I63" s="14"/>
      <c r="J63" s="14"/>
      <c r="K63" s="14"/>
      <c r="L63" s="14"/>
      <c r="M63" s="14"/>
      <c r="N63" s="14"/>
    </row>
    <row r="64" spans="2:14" ht="12">
      <c r="B64" s="17"/>
      <c r="C64" s="14"/>
      <c r="D64" s="14"/>
      <c r="E64" s="17"/>
      <c r="F64" s="14"/>
      <c r="G64" s="14"/>
      <c r="H64" s="14"/>
      <c r="I64" s="14"/>
      <c r="J64" s="14"/>
      <c r="K64" s="14"/>
      <c r="L64" s="14"/>
      <c r="M64" s="14"/>
      <c r="N64" s="14"/>
    </row>
    <row r="65" spans="2:14" ht="12">
      <c r="B65" s="14"/>
      <c r="C65" s="14"/>
      <c r="D65" s="14"/>
      <c r="E65" s="17"/>
      <c r="F65" s="14"/>
      <c r="G65" s="14"/>
      <c r="H65" s="14"/>
      <c r="I65" s="14"/>
      <c r="J65" s="14"/>
      <c r="K65" s="14"/>
      <c r="L65" s="14"/>
      <c r="M65" s="14"/>
      <c r="N65" s="14"/>
    </row>
    <row r="66" spans="2:14" ht="12">
      <c r="B66" s="17"/>
      <c r="C66" s="14"/>
      <c r="D66" s="14"/>
      <c r="E66" s="17"/>
      <c r="F66" s="14"/>
      <c r="G66" s="14"/>
      <c r="H66" s="14"/>
      <c r="I66" s="14"/>
      <c r="J66" s="14"/>
      <c r="K66" s="14"/>
      <c r="L66" s="14"/>
      <c r="M66" s="14"/>
      <c r="N66" s="14"/>
    </row>
    <row r="67" spans="2:14" ht="12">
      <c r="B67" s="14"/>
      <c r="C67" s="14"/>
      <c r="D67" s="14"/>
      <c r="E67" s="17"/>
      <c r="F67" s="14"/>
      <c r="G67" s="14"/>
      <c r="H67" s="14"/>
      <c r="I67" s="14"/>
      <c r="J67" s="14"/>
      <c r="K67" s="14"/>
      <c r="L67" s="14"/>
      <c r="M67" s="14"/>
      <c r="N67" s="14"/>
    </row>
    <row r="68" spans="2:14" ht="12">
      <c r="B68" s="17"/>
      <c r="C68" s="14"/>
      <c r="D68" s="14"/>
      <c r="E68" s="17"/>
      <c r="F68" s="14"/>
      <c r="G68" s="14"/>
      <c r="H68" s="14"/>
      <c r="I68" s="14"/>
      <c r="J68" s="14"/>
      <c r="K68" s="14"/>
      <c r="L68" s="14"/>
      <c r="M68" s="14"/>
      <c r="N68" s="14"/>
    </row>
    <row r="69" spans="2:14" ht="12">
      <c r="B69" s="14"/>
      <c r="C69" s="14"/>
      <c r="D69" s="14"/>
      <c r="E69" s="17"/>
      <c r="F69" s="14"/>
      <c r="G69" s="14"/>
      <c r="H69" s="14"/>
      <c r="I69" s="14"/>
      <c r="J69" s="14"/>
      <c r="K69" s="14"/>
      <c r="L69" s="14"/>
      <c r="M69" s="14"/>
      <c r="N69" s="14"/>
    </row>
    <row r="70" spans="2:14" ht="12">
      <c r="B70" s="17"/>
      <c r="C70" s="14"/>
      <c r="D70" s="14"/>
      <c r="E70" s="17"/>
      <c r="F70" s="14"/>
      <c r="G70" s="14"/>
      <c r="H70" s="14"/>
      <c r="I70" s="14"/>
      <c r="J70" s="14"/>
      <c r="K70" s="14"/>
      <c r="L70" s="14"/>
      <c r="M70" s="14"/>
      <c r="N70" s="14"/>
    </row>
    <row r="71" spans="2:14" ht="12">
      <c r="B71" s="17"/>
      <c r="C71" s="14"/>
      <c r="D71" s="14"/>
      <c r="E71" s="17"/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12">
      <c r="B72" s="14"/>
      <c r="C72" s="14"/>
      <c r="D72" s="14"/>
      <c r="E72" s="17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12">
      <c r="B73" s="17"/>
      <c r="C73" s="14"/>
      <c r="D73" s="14"/>
      <c r="E73" s="17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12">
      <c r="B74" s="14"/>
      <c r="C74" s="14"/>
      <c r="D74" s="14"/>
      <c r="E74" s="17"/>
      <c r="F74" s="14"/>
      <c r="G74" s="14"/>
      <c r="H74" s="14"/>
      <c r="I74" s="14"/>
      <c r="J74" s="14"/>
      <c r="K74" s="14"/>
      <c r="L74" s="14"/>
      <c r="M74" s="14"/>
      <c r="N74" s="14"/>
    </row>
    <row r="75" spans="2:14" ht="12">
      <c r="B75" s="18"/>
      <c r="C75" s="14"/>
      <c r="D75" s="14"/>
      <c r="E75" s="17"/>
      <c r="F75" s="14"/>
      <c r="G75" s="14"/>
      <c r="H75" s="14"/>
      <c r="I75" s="14"/>
      <c r="J75" s="14"/>
      <c r="K75" s="14"/>
      <c r="L75" s="14"/>
      <c r="M75" s="14"/>
      <c r="N75" s="14"/>
    </row>
    <row r="76" spans="2:14" ht="12">
      <c r="B76" s="14"/>
      <c r="C76" s="14"/>
      <c r="D76" s="14"/>
      <c r="E76" s="17"/>
      <c r="F76" s="14"/>
      <c r="G76" s="14"/>
      <c r="H76" s="14"/>
      <c r="I76" s="14"/>
      <c r="J76" s="14"/>
      <c r="K76" s="14"/>
      <c r="L76" s="14"/>
      <c r="M76" s="14"/>
      <c r="N76" s="14"/>
    </row>
    <row r="77" spans="2:14" ht="12">
      <c r="B77" s="14"/>
      <c r="C77" s="14"/>
      <c r="D77" s="14"/>
      <c r="E77" s="17"/>
      <c r="F77" s="14"/>
      <c r="G77" s="14"/>
      <c r="H77" s="14"/>
      <c r="I77" s="14"/>
      <c r="J77" s="14"/>
      <c r="K77" s="14"/>
      <c r="L77" s="14"/>
      <c r="M77" s="14"/>
      <c r="N77" s="14"/>
    </row>
  </sheetData>
  <sheetProtection/>
  <mergeCells count="16">
    <mergeCell ref="P27:P39"/>
    <mergeCell ref="C11:C12"/>
    <mergeCell ref="E11:E12"/>
    <mergeCell ref="O11:O12"/>
    <mergeCell ref="Q14:Q16"/>
    <mergeCell ref="I11:J11"/>
    <mergeCell ref="K11:M11"/>
    <mergeCell ref="O27:O33"/>
    <mergeCell ref="O38:O39"/>
    <mergeCell ref="O40:O42"/>
    <mergeCell ref="H8:M8"/>
    <mergeCell ref="G11:H11"/>
    <mergeCell ref="A9:M9"/>
    <mergeCell ref="A10:M10"/>
    <mergeCell ref="A11:A12"/>
    <mergeCell ref="B11:B12"/>
  </mergeCells>
  <printOptions/>
  <pageMargins left="0.35433070866141736" right="0" top="1.1811023622047245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Николаевна Седых</cp:lastModifiedBy>
  <cp:lastPrinted>2014-11-14T02:33:25Z</cp:lastPrinted>
  <dcterms:created xsi:type="dcterms:W3CDTF">1996-10-08T23:32:33Z</dcterms:created>
  <dcterms:modified xsi:type="dcterms:W3CDTF">2015-12-01T07:18:45Z</dcterms:modified>
  <cp:category/>
  <cp:version/>
  <cp:contentType/>
  <cp:contentStatus/>
</cp:coreProperties>
</file>