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2" sheetId="2" r:id="rId1"/>
  </sheets>
  <externalReferences>
    <externalReference r:id="rId2"/>
    <externalReference r:id="rId3"/>
    <externalReference r:id="rId4"/>
  </externalReferences>
  <definedNames>
    <definedName name="_xlnm.Print_Area" localSheetId="0">Лист2!$A$1:$Q$69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2"/>
  <c r="E68"/>
  <c r="E66"/>
  <c r="G66" l="1"/>
  <c r="G68" s="1"/>
  <c r="F66"/>
  <c r="F68" s="1"/>
  <c r="G67" l="1"/>
  <c r="F67"/>
  <c r="E67"/>
  <c r="E64"/>
  <c r="E63"/>
  <c r="G63"/>
  <c r="F63"/>
  <c r="G64"/>
  <c r="F64"/>
  <c r="F35" l="1"/>
  <c r="F50"/>
  <c r="F54"/>
  <c r="F65" l="1"/>
  <c r="G65" l="1"/>
  <c r="F37" l="1"/>
  <c r="O50" l="1"/>
  <c r="Q50" s="1"/>
  <c r="O49"/>
  <c r="I50"/>
  <c r="J50" s="1"/>
  <c r="L50" s="1"/>
  <c r="F32" l="1"/>
  <c r="Q8"/>
  <c r="G37" l="1"/>
  <c r="G36" s="1"/>
  <c r="Q37"/>
  <c r="Q36" s="1"/>
  <c r="L37"/>
  <c r="L36" s="1"/>
  <c r="H36"/>
  <c r="I36"/>
  <c r="J36"/>
  <c r="K36"/>
  <c r="M36"/>
  <c r="N36"/>
  <c r="O36"/>
  <c r="P36"/>
  <c r="F36"/>
  <c r="Q7"/>
  <c r="Q6" s="1"/>
  <c r="P57"/>
  <c r="P53"/>
  <c r="P51"/>
  <c r="P45" s="1"/>
  <c r="P41"/>
  <c r="P38"/>
  <c r="P33"/>
  <c r="P31" s="1"/>
  <c r="P29"/>
  <c r="P25"/>
  <c r="P21"/>
  <c r="P18"/>
  <c r="P16"/>
  <c r="P10"/>
  <c r="P9" s="1"/>
  <c r="P7"/>
  <c r="P6" s="1"/>
  <c r="Q58"/>
  <c r="Q57" s="1"/>
  <c r="Q54"/>
  <c r="Q53" s="1"/>
  <c r="Q52"/>
  <c r="Q51" s="1"/>
  <c r="Q48"/>
  <c r="Q47"/>
  <c r="Q46"/>
  <c r="Q43"/>
  <c r="Q42"/>
  <c r="Q40"/>
  <c r="Q39"/>
  <c r="Q35"/>
  <c r="Q34"/>
  <c r="Q32"/>
  <c r="Q28"/>
  <c r="Q27"/>
  <c r="Q26"/>
  <c r="Q22"/>
  <c r="Q21" s="1"/>
  <c r="Q20"/>
  <c r="Q19"/>
  <c r="Q17"/>
  <c r="Q16" s="1"/>
  <c r="Q14"/>
  <c r="Q13"/>
  <c r="Q12"/>
  <c r="Q11"/>
  <c r="O57"/>
  <c r="O53"/>
  <c r="O51"/>
  <c r="O41"/>
  <c r="O38"/>
  <c r="O33"/>
  <c r="O30"/>
  <c r="Q30" s="1"/>
  <c r="Q29" s="1"/>
  <c r="O25"/>
  <c r="O21"/>
  <c r="O18"/>
  <c r="O16"/>
  <c r="O10"/>
  <c r="O9" s="1"/>
  <c r="O7"/>
  <c r="O6"/>
  <c r="K57"/>
  <c r="K53"/>
  <c r="K51"/>
  <c r="K45"/>
  <c r="L48"/>
  <c r="L46"/>
  <c r="L43"/>
  <c r="L42"/>
  <c r="L40"/>
  <c r="K38"/>
  <c r="L35"/>
  <c r="K33"/>
  <c r="K29"/>
  <c r="K25"/>
  <c r="K21"/>
  <c r="K18"/>
  <c r="K16"/>
  <c r="K10"/>
  <c r="K9" s="1"/>
  <c r="K7"/>
  <c r="K6" s="1"/>
  <c r="K31" l="1"/>
  <c r="O31"/>
  <c r="P24"/>
  <c r="P23" s="1"/>
  <c r="P44"/>
  <c r="K24"/>
  <c r="Q38"/>
  <c r="O15"/>
  <c r="O5" s="1"/>
  <c r="O29"/>
  <c r="O24" s="1"/>
  <c r="Q41"/>
  <c r="P15"/>
  <c r="P5" s="1"/>
  <c r="Q18"/>
  <c r="Q15" s="1"/>
  <c r="Q33"/>
  <c r="Q31" s="1"/>
  <c r="Q25"/>
  <c r="Q24" s="1"/>
  <c r="Q10"/>
  <c r="Q9" s="1"/>
  <c r="K15"/>
  <c r="K5" s="1"/>
  <c r="L41"/>
  <c r="K44"/>
  <c r="K41"/>
  <c r="O23" l="1"/>
  <c r="O4" s="1"/>
  <c r="K23"/>
  <c r="Q5"/>
  <c r="Q23"/>
  <c r="P4"/>
  <c r="K4"/>
  <c r="K59" l="1"/>
  <c r="P59"/>
  <c r="Q4"/>
  <c r="F38"/>
  <c r="G40"/>
  <c r="G42" l="1"/>
  <c r="D41"/>
  <c r="E41"/>
  <c r="H41"/>
  <c r="I41"/>
  <c r="J41"/>
  <c r="M41"/>
  <c r="N41"/>
  <c r="C41"/>
  <c r="F43"/>
  <c r="F41" s="1"/>
  <c r="G43" l="1"/>
  <c r="G41" s="1"/>
  <c r="G48"/>
  <c r="N33"/>
  <c r="N31" s="1"/>
  <c r="M33"/>
  <c r="M31" s="1"/>
  <c r="H33"/>
  <c r="H31" s="1"/>
  <c r="G35"/>
  <c r="F33"/>
  <c r="F31" s="1"/>
  <c r="I33"/>
  <c r="I31" s="1"/>
  <c r="F57" l="1"/>
  <c r="F53"/>
  <c r="F51"/>
  <c r="F45" s="1"/>
  <c r="F29"/>
  <c r="F25"/>
  <c r="F21"/>
  <c r="F16"/>
  <c r="F10"/>
  <c r="F9" s="1"/>
  <c r="F7"/>
  <c r="F6" s="1"/>
  <c r="D50"/>
  <c r="E50" s="1"/>
  <c r="G50" s="1"/>
  <c r="D54"/>
  <c r="F44" l="1"/>
  <c r="F24"/>
  <c r="F23" s="1"/>
  <c r="F18"/>
  <c r="F15" s="1"/>
  <c r="F5" s="1"/>
  <c r="D58"/>
  <c r="F4" l="1"/>
  <c r="N57"/>
  <c r="N53"/>
  <c r="N51"/>
  <c r="N45" s="1"/>
  <c r="N38"/>
  <c r="N29"/>
  <c r="N25"/>
  <c r="N21"/>
  <c r="N18"/>
  <c r="N16"/>
  <c r="N10"/>
  <c r="N9" s="1"/>
  <c r="N7"/>
  <c r="N6" s="1"/>
  <c r="F59" l="1"/>
  <c r="N44"/>
  <c r="N24"/>
  <c r="N23" s="1"/>
  <c r="N15"/>
  <c r="N5" s="1"/>
  <c r="N4" l="1"/>
  <c r="N59" s="1"/>
  <c r="E46" l="1"/>
  <c r="G46" s="1"/>
  <c r="J58" l="1"/>
  <c r="L58" s="1"/>
  <c r="L57" s="1"/>
  <c r="J54"/>
  <c r="L54" s="1"/>
  <c r="L53" s="1"/>
  <c r="J52"/>
  <c r="L52" s="1"/>
  <c r="L51" s="1"/>
  <c r="J47"/>
  <c r="L47" s="1"/>
  <c r="J49"/>
  <c r="L49" s="1"/>
  <c r="J39"/>
  <c r="J34"/>
  <c r="J32"/>
  <c r="L32" s="1"/>
  <c r="J27"/>
  <c r="L27" s="1"/>
  <c r="J28"/>
  <c r="L28" s="1"/>
  <c r="J26"/>
  <c r="L26" s="1"/>
  <c r="J22"/>
  <c r="L22" s="1"/>
  <c r="L21" s="1"/>
  <c r="J20"/>
  <c r="L20" s="1"/>
  <c r="J19"/>
  <c r="L19" s="1"/>
  <c r="J17"/>
  <c r="J12"/>
  <c r="L12" s="1"/>
  <c r="J13"/>
  <c r="L13" s="1"/>
  <c r="J14"/>
  <c r="L14" s="1"/>
  <c r="J11"/>
  <c r="L11" s="1"/>
  <c r="J8"/>
  <c r="I7"/>
  <c r="I6" s="1"/>
  <c r="I57"/>
  <c r="I53"/>
  <c r="I51"/>
  <c r="I38"/>
  <c r="I29"/>
  <c r="I25"/>
  <c r="I21"/>
  <c r="I18"/>
  <c r="I16"/>
  <c r="I10"/>
  <c r="I9" s="1"/>
  <c r="C49"/>
  <c r="J51" l="1"/>
  <c r="J53"/>
  <c r="J21"/>
  <c r="J57"/>
  <c r="L45"/>
  <c r="L44" s="1"/>
  <c r="O45"/>
  <c r="O44" s="1"/>
  <c r="O59" s="1"/>
  <c r="Q49"/>
  <c r="Q45" s="1"/>
  <c r="Q44" s="1"/>
  <c r="Q59" s="1"/>
  <c r="G62" s="1"/>
  <c r="J7"/>
  <c r="J6" s="1"/>
  <c r="L8"/>
  <c r="L7" s="1"/>
  <c r="L6" s="1"/>
  <c r="L10"/>
  <c r="L9" s="1"/>
  <c r="J16"/>
  <c r="L17"/>
  <c r="L16" s="1"/>
  <c r="J33"/>
  <c r="J31" s="1"/>
  <c r="L34"/>
  <c r="L33" s="1"/>
  <c r="L31" s="1"/>
  <c r="L25"/>
  <c r="J38"/>
  <c r="L39"/>
  <c r="L38" s="1"/>
  <c r="L18"/>
  <c r="J18"/>
  <c r="J15" s="1"/>
  <c r="I45"/>
  <c r="I44" s="1"/>
  <c r="J45"/>
  <c r="J10"/>
  <c r="J9" s="1"/>
  <c r="I15"/>
  <c r="I5" s="1"/>
  <c r="J25"/>
  <c r="I24"/>
  <c r="I23" s="1"/>
  <c r="J44" l="1"/>
  <c r="L15"/>
  <c r="L5" s="1"/>
  <c r="J5"/>
  <c r="I4"/>
  <c r="I59" s="1"/>
  <c r="E8"/>
  <c r="G8" s="1"/>
  <c r="G7" s="1"/>
  <c r="G6" s="1"/>
  <c r="E13"/>
  <c r="G13" s="1"/>
  <c r="E12"/>
  <c r="G12" s="1"/>
  <c r="E14"/>
  <c r="G14" s="1"/>
  <c r="E11"/>
  <c r="G11" s="1"/>
  <c r="E17"/>
  <c r="G17" s="1"/>
  <c r="G16" s="1"/>
  <c r="E19"/>
  <c r="G19" s="1"/>
  <c r="E20"/>
  <c r="G20" s="1"/>
  <c r="E22"/>
  <c r="G22" s="1"/>
  <c r="G21" s="1"/>
  <c r="E27"/>
  <c r="G27" s="1"/>
  <c r="E26"/>
  <c r="G26" s="1"/>
  <c r="E28"/>
  <c r="G28" s="1"/>
  <c r="E32"/>
  <c r="G32" s="1"/>
  <c r="E34"/>
  <c r="E39"/>
  <c r="G39" s="1"/>
  <c r="G38" s="1"/>
  <c r="E47"/>
  <c r="G47" s="1"/>
  <c r="E58"/>
  <c r="E54"/>
  <c r="G54" s="1"/>
  <c r="E52"/>
  <c r="D53"/>
  <c r="D57"/>
  <c r="D51"/>
  <c r="D45" s="1"/>
  <c r="D38"/>
  <c r="D33"/>
  <c r="D31" s="1"/>
  <c r="D29"/>
  <c r="D25"/>
  <c r="D21"/>
  <c r="D18"/>
  <c r="D16"/>
  <c r="D10"/>
  <c r="D9" s="1"/>
  <c r="D7"/>
  <c r="D6" s="1"/>
  <c r="M57"/>
  <c r="M53"/>
  <c r="C57"/>
  <c r="H53"/>
  <c r="C53"/>
  <c r="H51"/>
  <c r="H45" s="1"/>
  <c r="M51"/>
  <c r="C51"/>
  <c r="C45" s="1"/>
  <c r="D44" l="1"/>
  <c r="G18"/>
  <c r="G15" s="1"/>
  <c r="G34"/>
  <c r="E33"/>
  <c r="E31" s="1"/>
  <c r="M45"/>
  <c r="M44" s="1"/>
  <c r="C44"/>
  <c r="G25"/>
  <c r="E51"/>
  <c r="G52"/>
  <c r="G51" s="1"/>
  <c r="E53"/>
  <c r="G53"/>
  <c r="E57"/>
  <c r="G58"/>
  <c r="G57" s="1"/>
  <c r="G10"/>
  <c r="G9" s="1"/>
  <c r="D15"/>
  <c r="D5" s="1"/>
  <c r="D24"/>
  <c r="D23" s="1"/>
  <c r="H57"/>
  <c r="H44" s="1"/>
  <c r="G5" l="1"/>
  <c r="G33"/>
  <c r="G31" s="1"/>
  <c r="D4"/>
  <c r="D59" s="1"/>
  <c r="E38" l="1"/>
  <c r="E25"/>
  <c r="E21"/>
  <c r="E18"/>
  <c r="E16"/>
  <c r="E10"/>
  <c r="E9" s="1"/>
  <c r="E7"/>
  <c r="E6" s="1"/>
  <c r="E49"/>
  <c r="E45" l="1"/>
  <c r="E44" s="1"/>
  <c r="G49"/>
  <c r="G45" s="1"/>
  <c r="G44" s="1"/>
  <c r="E15"/>
  <c r="E5" s="1"/>
  <c r="C18"/>
  <c r="M38"/>
  <c r="H38"/>
  <c r="C38"/>
  <c r="C33"/>
  <c r="C31" s="1"/>
  <c r="M30"/>
  <c r="M29" s="1"/>
  <c r="H30"/>
  <c r="C30"/>
  <c r="M25"/>
  <c r="H25"/>
  <c r="C25"/>
  <c r="M21"/>
  <c r="H21"/>
  <c r="C21"/>
  <c r="H18"/>
  <c r="M18"/>
  <c r="M16"/>
  <c r="H16"/>
  <c r="C16"/>
  <c r="M10"/>
  <c r="M9" s="1"/>
  <c r="H10"/>
  <c r="H9" s="1"/>
  <c r="C10"/>
  <c r="C9" s="1"/>
  <c r="M7"/>
  <c r="M6" s="1"/>
  <c r="H7"/>
  <c r="H6" s="1"/>
  <c r="C7"/>
  <c r="C6" s="1"/>
  <c r="H29" l="1"/>
  <c r="H24" s="1"/>
  <c r="H23" s="1"/>
  <c r="J30"/>
  <c r="C29"/>
  <c r="C24" s="1"/>
  <c r="C23" s="1"/>
  <c r="E30"/>
  <c r="M24"/>
  <c r="M23" s="1"/>
  <c r="M15"/>
  <c r="M5" s="1"/>
  <c r="H15"/>
  <c r="H5" s="1"/>
  <c r="C15"/>
  <c r="C5" s="1"/>
  <c r="J29" l="1"/>
  <c r="J24" s="1"/>
  <c r="J23" s="1"/>
  <c r="J4" s="1"/>
  <c r="J59" s="1"/>
  <c r="L30"/>
  <c r="L29" s="1"/>
  <c r="L24" s="1"/>
  <c r="L23" s="1"/>
  <c r="L4" s="1"/>
  <c r="E29"/>
  <c r="E24" s="1"/>
  <c r="E23" s="1"/>
  <c r="E4" s="1"/>
  <c r="E59" s="1"/>
  <c r="G30"/>
  <c r="G29" s="1"/>
  <c r="G24" s="1"/>
  <c r="C4"/>
  <c r="C59" s="1"/>
  <c r="M4"/>
  <c r="M59" s="1"/>
  <c r="H4"/>
  <c r="H59" s="1"/>
  <c r="L59" l="1"/>
  <c r="G23"/>
  <c r="G4" s="1"/>
  <c r="F62" l="1"/>
  <c r="G59"/>
</calcChain>
</file>

<file path=xl/sharedStrings.xml><?xml version="1.0" encoding="utf-8"?>
<sst xmlns="http://schemas.openxmlformats.org/spreadsheetml/2006/main" count="136" uniqueCount="125">
  <si>
    <t xml:space="preserve">Прогнозируемый объем поступления доходов в  бюджет муниципального образования "Город Мирный" на 2022 год  и на плановый период 2023 и 2024 годов
</t>
  </si>
  <si>
    <t/>
  </si>
  <si>
    <t>КБК</t>
  </si>
  <si>
    <t>Наименование</t>
  </si>
  <si>
    <t xml:space="preserve">2023 год </t>
  </si>
  <si>
    <t>2024 год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</si>
  <si>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</si>
  <si>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</si>
  <si>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</si>
  <si>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</si>
  <si>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000 1 01 02000 00 0000 110</t>
  </si>
  <si>
    <t xml:space="preserve">Налог на доходы физических лиц 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</si>
  <si>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</si>
  <si>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</si>
  <si>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</si>
  <si>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</si>
  <si>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</si>
  <si>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</si>
  <si>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</si>
  <si>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</si>
  <si>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</si>
  <si>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</si>
  <si>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</si>
  <si>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</si>
  <si>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</si>
  <si>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</si>
  <si>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</si>
  <si>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</si>
  <si>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</si>
  <si>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</si>
  <si>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</si>
  <si>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</si>
  <si>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>000 1 06 06000 00 0000 110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</si>
  <si>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</si>
  <si>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</si>
  <si>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</si>
  <si>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</si>
  <si>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</si>
  <si>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801 1 08 00000 00 0000 110</t>
  </si>
  <si>
    <t>ГОСУДАРСТВЕННАЯ ПОШЛИНА</t>
  </si>
  <si>
    <t>801 1 08 07175 01 0000 110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</si>
  <si>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</si>
  <si>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</si>
  <si>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</si>
  <si>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</si>
  <si>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</si>
  <si>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</si>
  <si>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801 1 11 05013 13 0000 120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</si>
  <si>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</si>
  <si>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801 1 11 05025 13 0000 120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</si>
  <si>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</si>
  <si>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</si>
  <si>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</si>
  <si>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</si>
  <si>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</si>
  <si>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801 1 11 09045 13 0000 120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</si>
  <si>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</si>
  <si>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</si>
  <si>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</si>
  <si>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801 1 14 02053 13 0000 410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</si>
  <si>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</si>
  <si>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</si>
  <si>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</si>
  <si>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801 1 14 06013 13 0000 430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</si>
  <si>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</si>
  <si>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</si>
  <si>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</si>
  <si>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801 1 16 11064 01 0000 140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</si>
  <si>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</si>
  <si>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</si>
  <si>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</si>
  <si>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</si>
  <si>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801 2 02 25555 13 0000 150</t>
  </si>
  <si>
    <t>Субсидии бюджетам городских поселений на реализацию программ формирования современной городской среды</t>
  </si>
  <si>
    <t>801 2 02 45160 13 0000 150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</si>
  <si>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</si>
  <si>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</si>
  <si>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 xml:space="preserve">2022 год </t>
  </si>
  <si>
    <t>000 2 02 30000 00 0000 150</t>
  </si>
  <si>
    <t>Субвенции бюджетам бюджетной системы Российской Федерации</t>
  </si>
  <si>
    <t>801 2 02 30024 13 6336 150</t>
  </si>
  <si>
    <t>Выполнение отдельных государственных полномочий по организации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</si>
  <si>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000 2 07 00000 00 0000 000</t>
  </si>
  <si>
    <t>ПРОЧИЕ БЕЗВОЗМЕЗДНЫЕ ПОСТУПЛЕНИЯ</t>
  </si>
  <si>
    <t>801 2 07 05030 13 0000 150</t>
  </si>
  <si>
    <t>Прочие безвозмездные поступления в бюджеты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</si>
  <si>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</si>
  <si>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</si>
  <si>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801 2 18 60010 13 0000 150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</si>
  <si>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</si>
  <si>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</si>
  <si>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</si>
  <si>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801 2 19 60010 13 0000 150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</si>
  <si>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</si>
  <si>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Сумма уточнений (+, -)</t>
  </si>
  <si>
    <t>2022 год с уточнениями</t>
  </si>
  <si>
    <t>801 2 02 20077 13 6470 150</t>
  </si>
  <si>
    <t>Субсидии на реализацию мероприятия "Развитие и освоение территорий в целях стимулирования строительства индивидуальных жилых домов"</t>
  </si>
  <si>
    <t>801 2 02 49999 13 0000 150</t>
  </si>
  <si>
    <t>Прочие межбюджетные трансферты, передаваемые бюджетам городских поселений</t>
  </si>
  <si>
    <t>801 2 02 29999 13 6265 150</t>
  </si>
  <si>
    <t>Программы по поддержке местных инициатив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</si>
  <si>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 </t>
  </si>
  <si>
    <t xml:space="preserve">801 1 14 06025 13 0000 430
</t>
  </si>
  <si>
    <t>000 1 17 00000 00 0000 000</t>
  </si>
  <si>
    <t>ПРОЧИЕ НЕНАЛОГОВЫЕ ДОХОДЫ</t>
  </si>
  <si>
    <t>Инициативные платежи, зачисляемые в бюджеты городских поселений</t>
  </si>
  <si>
    <t xml:space="preserve">Прочие неналоговые доходы бюджетов городских поселений </t>
  </si>
  <si>
    <t>801 1 17 05050 13 0000 180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</si>
  <si>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поселения </t>
  </si>
  <si>
    <t xml:space="preserve">2024 год  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</si>
  <si>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</si>
  <si>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801 1 14 13090 13 0000 410</t>
  </si>
  <si>
    <t>000 1 14 13090 13 0000 410</t>
  </si>
  <si>
    <t>2023 год с уточнениями</t>
  </si>
  <si>
    <t>2024 год с уточнениями</t>
  </si>
  <si>
    <t xml:space="preserve">Программные </t>
  </si>
  <si>
    <t>Непрограмнные</t>
  </si>
  <si>
    <t>Дефицит</t>
  </si>
  <si>
    <t>Дефицит март</t>
  </si>
  <si>
    <t>Доходы июнь</t>
  </si>
  <si>
    <t>Расходы июнь</t>
  </si>
  <si>
    <t>801 1 16 10031 13 0000 140</t>
  </si>
  <si>
    <t>801 1 17 15030 13 0000 150</t>
  </si>
  <si>
    <t xml:space="preserve">Приложение №1
к решению городского Совета
от 27.06.2022 № IV - 58-1 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</si>
</sst>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Arial Cy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8">
    <xf numFmtId="0" fontId="0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0" fontId="4" fillId="0" borderId="0"/>
    <xf numFmtId="0" fontId="12" fillId="0" borderId="0">
      <alignment vertical="top" wrapText="1"/>
    </xf>
    <xf numFmtId="49" fontId="3" fillId="0" borderId="8">
      <alignment horizontal="center" shrinkToFit="1"/>
    </xf>
    <xf numFmtId="4" fontId="3" fillId="0" borderId="9">
      <alignment horizontal="right" shrinkToFit="1"/>
    </xf>
    <xf numFmtId="165" fontId="4" fillId="0" borderId="0" applyFont="0" applyFill="0" applyBorder="0" applyAlignment="0" applyProtection="0"/>
  </cellStyleXfs>
  <cellXfs count="60">
    <xf numFmtId="0" fontId="0" fillId="0" borderId="0" xfId="0"/>
    <xf numFmtId="4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9" fontId="2" fillId="2" borderId="1" xfId="1" applyFont="1" applyFill="1" applyBorder="1">
      <alignment horizontal="center"/>
    </xf>
    <xf numFmtId="49" fontId="1" fillId="2" borderId="1" xfId="1" applyFont="1" applyFill="1" applyBorder="1">
      <alignment horizontal="center"/>
    </xf>
    <xf numFmtId="0" fontId="1" fillId="2" borderId="1" xfId="2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top" wrapText="1"/>
    </xf>
    <xf numFmtId="0" fontId="6" fillId="2" borderId="1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5" fillId="0" borderId="0" xfId="0" applyNumberFormat="1" applyFont="1"/>
    <xf numFmtId="2" fontId="5" fillId="0" borderId="0" xfId="0" applyNumberFormat="1" applyFont="1"/>
    <xf numFmtId="4" fontId="5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top" wrapText="1"/>
    </xf>
    <xf numFmtId="164" fontId="5" fillId="0" borderId="0" xfId="0" applyNumberFormat="1" applyFont="1"/>
    <xf numFmtId="0" fontId="6" fillId="2" borderId="1" xfId="0" applyFont="1" applyFill="1" applyBorder="1" applyAlignment="1">
      <alignment horizontal="center" vertical="top" wrapText="1"/>
    </xf>
    <xf numFmtId="0" fontId="11" fillId="2" borderId="1" xfId="3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top" wrapText="1"/>
    </xf>
    <xf numFmtId="3" fontId="10" fillId="2" borderId="1" xfId="4" applyNumberFormat="1" applyFont="1" applyFill="1" applyBorder="1">
      <alignment vertical="top" wrapText="1"/>
    </xf>
    <xf numFmtId="3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4" fontId="2" fillId="2" borderId="0" xfId="0" applyNumberFormat="1" applyFont="1" applyFill="1" applyBorder="1" applyAlignment="1">
      <alignment horizontal="right" vertical="top" wrapText="1"/>
    </xf>
    <xf numFmtId="4" fontId="13" fillId="2" borderId="0" xfId="0" applyNumberFormat="1" applyFont="1" applyFill="1" applyBorder="1" applyAlignment="1">
      <alignment horizontal="right" vertical="top" wrapText="1"/>
    </xf>
    <xf numFmtId="4" fontId="7" fillId="2" borderId="0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 horizontal="center" vertical="top" wrapText="1"/>
    </xf>
  </cellXfs>
  <cellStyles count="8">
    <cellStyle name="xl30" xfId="2"/>
    <cellStyle name="xl37" xfId="5"/>
    <cellStyle name="xl41" xfId="1"/>
    <cellStyle name="xl84" xfId="6"/>
    <cellStyle name="Обычный" xfId="0" builtinId="0"/>
    <cellStyle name="Обычный 2" xfId="4"/>
    <cellStyle name="Обычный 4 2 2" xfId="3"/>
    <cellStyle name="Финансовый 1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5-&#1042;&#1077;&#1076;&#1086;&#1084;&#1089;&#1090;&#1074;&#1077;&#1085;&#1085;&#1072;&#1103;%20!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2-&#1087;&#1088;&#1086;&#1075;&#1088;&#1072;&#1084;&#1084;&#1085;&#1099;&#1077;%20!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3-&#1085;&#1077;&#1087;&#1088;&#1086;&#1075;&#1088;&#1072;&#1084;&#1084;&#1085;&#1099;&#1077;%20!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."/>
    </sheetNames>
    <sheetDataSet>
      <sheetData sheetId="0">
        <row r="6">
          <cell r="K6">
            <v>1075188484.7698255</v>
          </cell>
          <cell r="N6">
            <v>541879735.18217528</v>
          </cell>
          <cell r="Q6">
            <v>558384907.0076983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."/>
    </sheetNames>
    <sheetDataSet>
      <sheetData sheetId="0">
        <row r="6">
          <cell r="H6">
            <v>853212314.02982557</v>
          </cell>
          <cell r="K6">
            <v>324398073.1621753</v>
          </cell>
          <cell r="N6">
            <v>325524683.81769818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</sheetNames>
    <sheetDataSet>
      <sheetData sheetId="0">
        <row r="6">
          <cell r="H6">
            <v>221976170.74000001</v>
          </cell>
          <cell r="I6">
            <v>217481662.02000004</v>
          </cell>
          <cell r="L6">
            <v>232860223.19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="90" zoomScaleNormal="90" zoomScaleSheetLayoutView="89" workbookViewId="0">
      <selection activeCell="B5" sqref="B5"/>
    </sheetView>
  </sheetViews>
  <sheetFormatPr defaultRowHeight="15" outlineLevelRow="1" outlineLevelCol="2"/>
  <cols>
    <col min="1" max="1" width="29.140625" style="9" customWidth="1"/>
    <col min="2" max="2" width="68.140625" style="9" customWidth="1"/>
    <col min="3" max="3" width="15.5703125" style="9" hidden="1" customWidth="1" outlineLevel="1"/>
    <col min="4" max="4" width="15.7109375" style="9" hidden="1" customWidth="1" outlineLevel="1"/>
    <col min="5" max="5" width="17.140625" style="9" customWidth="1" collapsed="1"/>
    <col min="6" max="6" width="15.85546875" style="9" customWidth="1"/>
    <col min="7" max="7" width="15.5703125" style="9" customWidth="1"/>
    <col min="8" max="8" width="15.85546875" style="9" hidden="1" customWidth="1" outlineLevel="1"/>
    <col min="9" max="9" width="18" style="9" hidden="1" customWidth="1" outlineLevel="1"/>
    <col min="10" max="10" width="16.42578125" style="9" customWidth="1" collapsed="1"/>
    <col min="11" max="12" width="16.42578125" style="9" customWidth="1"/>
    <col min="13" max="13" width="18.85546875" style="9" hidden="1" customWidth="1" outlineLevel="2"/>
    <col min="14" max="14" width="17.42578125" style="9" hidden="1" customWidth="1" outlineLevel="2"/>
    <col min="15" max="15" width="17.42578125" style="9" customWidth="1" outlineLevel="1" collapsed="1"/>
    <col min="16" max="16" width="16.28515625" style="9" customWidth="1" outlineLevel="1"/>
    <col min="17" max="17" width="18.5703125" style="9" customWidth="1"/>
    <col min="18" max="16384" width="9.140625" style="9"/>
  </cols>
  <sheetData>
    <row r="1" spans="1:17" ht="57" customHeight="1">
      <c r="A1" s="58" t="s">
        <v>124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22.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35.25" customHeight="1">
      <c r="A3" s="2" t="s">
        <v>2</v>
      </c>
      <c r="B3" s="2" t="s">
        <v>3</v>
      </c>
      <c r="C3" s="2" t="s">
        <v>77</v>
      </c>
      <c r="D3" s="42" t="s">
        <v>94</v>
      </c>
      <c r="E3" s="43" t="s">
        <v>77</v>
      </c>
      <c r="F3" s="42" t="s">
        <v>94</v>
      </c>
      <c r="G3" s="43" t="s">
        <v>95</v>
      </c>
      <c r="H3" s="2" t="s">
        <v>4</v>
      </c>
      <c r="I3" s="42" t="s">
        <v>94</v>
      </c>
      <c r="J3" s="43" t="s">
        <v>4</v>
      </c>
      <c r="K3" s="42" t="s">
        <v>94</v>
      </c>
      <c r="L3" s="43" t="s">
        <v>114</v>
      </c>
      <c r="M3" s="2" t="s">
        <v>5</v>
      </c>
      <c r="N3" s="44" t="s">
        <v>94</v>
      </c>
      <c r="O3" s="2" t="s">
        <v>110</v>
      </c>
      <c r="P3" s="42" t="s">
        <v>94</v>
      </c>
      <c r="Q3" s="43" t="s">
        <v>115</v>
      </c>
    </row>
    <row r="4" spans="1:17">
      <c r="A4" s="10" t="s">
        <v>1</v>
      </c>
      <c r="B4" s="4" t="s">
        <v>6</v>
      </c>
      <c r="C4" s="1">
        <f t="shared" ref="C4:M4" si="0">C5+C23</f>
        <v>526805270.69999999</v>
      </c>
      <c r="D4" s="1">
        <f t="shared" si="0"/>
        <v>0</v>
      </c>
      <c r="E4" s="1">
        <f t="shared" ref="E4" si="1">E5+E23</f>
        <v>526805270.69999999</v>
      </c>
      <c r="F4" s="1">
        <f>F5+F23</f>
        <v>5640936.3100000005</v>
      </c>
      <c r="G4" s="1">
        <f>G5+G23</f>
        <v>532446207.00999999</v>
      </c>
      <c r="H4" s="1">
        <f t="shared" si="0"/>
        <v>543037913.00999999</v>
      </c>
      <c r="I4" s="1">
        <f t="shared" ref="I4" si="2">I5+I23</f>
        <v>0</v>
      </c>
      <c r="J4" s="1">
        <f t="shared" ref="J4" si="3">J5+J23</f>
        <v>538865437.00999999</v>
      </c>
      <c r="K4" s="1">
        <f>K5+K23</f>
        <v>0</v>
      </c>
      <c r="L4" s="1">
        <f>L5+L23</f>
        <v>538865437.00999999</v>
      </c>
      <c r="M4" s="1">
        <f t="shared" si="0"/>
        <v>557724907.00999999</v>
      </c>
      <c r="N4" s="1">
        <f>N5+N23</f>
        <v>0</v>
      </c>
      <c r="O4" s="1">
        <f t="shared" ref="O4" si="4">O5+O23</f>
        <v>557724907.00999999</v>
      </c>
      <c r="P4" s="1">
        <f>P5+P23</f>
        <v>0</v>
      </c>
      <c r="Q4" s="1">
        <f>Q5+Q23</f>
        <v>557724907.00999999</v>
      </c>
    </row>
    <row r="5" spans="1:17">
      <c r="A5" s="4" t="s">
        <v>1</v>
      </c>
      <c r="B5" s="4" t="s">
        <v>7</v>
      </c>
      <c r="C5" s="1">
        <f>C6+C9+C15+C21</f>
        <v>440955601.27999997</v>
      </c>
      <c r="D5" s="1">
        <f>D6+D9+D15+D21</f>
        <v>0</v>
      </c>
      <c r="E5" s="1">
        <f>E6+E9+E15+E21</f>
        <v>440955601.27999997</v>
      </c>
      <c r="F5" s="1">
        <f>F6+F9+F15+F21</f>
        <v>0</v>
      </c>
      <c r="G5" s="1">
        <f>G6+G9+G15+G21</f>
        <v>440955601.27999997</v>
      </c>
      <c r="H5" s="1">
        <f t="shared" ref="H5:M5" si="5">H6+H9+H15+H21</f>
        <v>455683451.27999997</v>
      </c>
      <c r="I5" s="1">
        <f t="shared" ref="I5" si="6">I6+I9+I15+I21</f>
        <v>0</v>
      </c>
      <c r="J5" s="1">
        <f t="shared" ref="J5" si="7">J6+J9+J15+J21</f>
        <v>455683451.27999997</v>
      </c>
      <c r="K5" s="1">
        <f>K6+K9+K15+K21</f>
        <v>0</v>
      </c>
      <c r="L5" s="1">
        <f>L6+L9+L15+L21</f>
        <v>455683451.27999997</v>
      </c>
      <c r="M5" s="1">
        <f t="shared" si="5"/>
        <v>474529921.27999997</v>
      </c>
      <c r="N5" s="1">
        <f t="shared" ref="N5:O5" si="8">N6+N9+N15+N21</f>
        <v>0</v>
      </c>
      <c r="O5" s="1">
        <f t="shared" si="8"/>
        <v>474529921.27999997</v>
      </c>
      <c r="P5" s="1">
        <f t="shared" ref="P5" si="9">P6+P9+P15+P21</f>
        <v>0</v>
      </c>
      <c r="Q5" s="1">
        <f>Q6+Q9+Q15+Q21</f>
        <v>474529921.27999997</v>
      </c>
    </row>
    <row r="6" spans="1:17">
      <c r="A6" s="10" t="s">
        <v>8</v>
      </c>
      <c r="B6" s="4" t="s">
        <v>9</v>
      </c>
      <c r="C6" s="1">
        <f t="shared" ref="C6:Q7" si="10">C7</f>
        <v>334448300</v>
      </c>
      <c r="D6" s="1">
        <f t="shared" si="10"/>
        <v>0</v>
      </c>
      <c r="E6" s="1">
        <f t="shared" si="10"/>
        <v>334448300</v>
      </c>
      <c r="F6" s="1">
        <f t="shared" si="10"/>
        <v>0</v>
      </c>
      <c r="G6" s="1">
        <f t="shared" si="10"/>
        <v>334448300</v>
      </c>
      <c r="H6" s="1">
        <f t="shared" si="10"/>
        <v>349146920</v>
      </c>
      <c r="I6" s="1">
        <f t="shared" si="10"/>
        <v>0</v>
      </c>
      <c r="J6" s="1">
        <f t="shared" si="10"/>
        <v>349146920</v>
      </c>
      <c r="K6" s="1">
        <f t="shared" si="10"/>
        <v>0</v>
      </c>
      <c r="L6" s="1">
        <f t="shared" si="10"/>
        <v>349146920</v>
      </c>
      <c r="M6" s="1">
        <f t="shared" si="10"/>
        <v>367982950</v>
      </c>
      <c r="N6" s="1">
        <f t="shared" si="10"/>
        <v>0</v>
      </c>
      <c r="O6" s="1">
        <f t="shared" si="10"/>
        <v>367982950</v>
      </c>
      <c r="P6" s="1">
        <f t="shared" si="10"/>
        <v>0</v>
      </c>
      <c r="Q6" s="1">
        <f t="shared" si="10"/>
        <v>367982950</v>
      </c>
    </row>
    <row r="7" spans="1:17">
      <c r="A7" s="10" t="s">
        <v>10</v>
      </c>
      <c r="B7" s="4" t="s">
        <v>11</v>
      </c>
      <c r="C7" s="1">
        <f t="shared" si="10"/>
        <v>334448300</v>
      </c>
      <c r="D7" s="1">
        <f t="shared" si="10"/>
        <v>0</v>
      </c>
      <c r="E7" s="1">
        <f t="shared" si="10"/>
        <v>334448300</v>
      </c>
      <c r="F7" s="1">
        <f t="shared" si="10"/>
        <v>0</v>
      </c>
      <c r="G7" s="1">
        <f t="shared" si="10"/>
        <v>334448300</v>
      </c>
      <c r="H7" s="1">
        <f t="shared" si="10"/>
        <v>349146920</v>
      </c>
      <c r="I7" s="1">
        <f>I8</f>
        <v>0</v>
      </c>
      <c r="J7" s="1">
        <f>J8</f>
        <v>349146920</v>
      </c>
      <c r="K7" s="1">
        <f t="shared" si="10"/>
        <v>0</v>
      </c>
      <c r="L7" s="1">
        <f t="shared" si="10"/>
        <v>349146920</v>
      </c>
      <c r="M7" s="1">
        <f t="shared" si="10"/>
        <v>367982950</v>
      </c>
      <c r="N7" s="1">
        <f t="shared" si="10"/>
        <v>0</v>
      </c>
      <c r="O7" s="1">
        <f t="shared" si="10"/>
        <v>367982950</v>
      </c>
      <c r="P7" s="1">
        <f t="shared" si="10"/>
        <v>0</v>
      </c>
      <c r="Q7" s="1">
        <f t="shared" si="10"/>
        <v>367982950</v>
      </c>
    </row>
    <row r="8" spans="1:17" ht="60.75" customHeight="1">
      <c r="A8" s="5" t="s">
        <v>12</v>
      </c>
      <c r="B8" s="6" t="s">
        <v>13</v>
      </c>
      <c r="C8" s="7">
        <v>334448300</v>
      </c>
      <c r="D8" s="7">
        <v>0</v>
      </c>
      <c r="E8" s="7">
        <f>C8+D8</f>
        <v>334448300</v>
      </c>
      <c r="F8" s="7">
        <v>0</v>
      </c>
      <c r="G8" s="7">
        <f>E8+F8</f>
        <v>334448300</v>
      </c>
      <c r="H8" s="7">
        <v>349146920</v>
      </c>
      <c r="I8" s="7">
        <v>0</v>
      </c>
      <c r="J8" s="7">
        <f>H8+I8</f>
        <v>349146920</v>
      </c>
      <c r="K8" s="7">
        <v>0</v>
      </c>
      <c r="L8" s="7">
        <f>J8+K8</f>
        <v>349146920</v>
      </c>
      <c r="M8" s="8">
        <v>367982950</v>
      </c>
      <c r="N8" s="8">
        <v>0</v>
      </c>
      <c r="O8" s="8">
        <v>367982950</v>
      </c>
      <c r="P8" s="8">
        <v>0</v>
      </c>
      <c r="Q8" s="7">
        <f>O8+P8</f>
        <v>367982950</v>
      </c>
    </row>
    <row r="9" spans="1:17" ht="28.5">
      <c r="A9" s="10" t="s">
        <v>14</v>
      </c>
      <c r="B9" s="4" t="s">
        <v>15</v>
      </c>
      <c r="C9" s="1">
        <f t="shared" ref="C9:Q9" si="11">C10</f>
        <v>708230</v>
      </c>
      <c r="D9" s="1">
        <f t="shared" si="11"/>
        <v>0</v>
      </c>
      <c r="E9" s="1">
        <f t="shared" si="11"/>
        <v>708230</v>
      </c>
      <c r="F9" s="1">
        <f t="shared" si="11"/>
        <v>0</v>
      </c>
      <c r="G9" s="1">
        <f t="shared" si="11"/>
        <v>708230</v>
      </c>
      <c r="H9" s="1">
        <f t="shared" si="11"/>
        <v>737460</v>
      </c>
      <c r="I9" s="1">
        <f t="shared" si="11"/>
        <v>0</v>
      </c>
      <c r="J9" s="1">
        <f t="shared" si="11"/>
        <v>737460</v>
      </c>
      <c r="K9" s="1">
        <f t="shared" si="11"/>
        <v>0</v>
      </c>
      <c r="L9" s="1">
        <f t="shared" si="11"/>
        <v>737460</v>
      </c>
      <c r="M9" s="1">
        <f t="shared" si="11"/>
        <v>747900</v>
      </c>
      <c r="N9" s="1">
        <f t="shared" si="11"/>
        <v>0</v>
      </c>
      <c r="O9" s="1">
        <f t="shared" si="11"/>
        <v>747900</v>
      </c>
      <c r="P9" s="1">
        <f t="shared" si="11"/>
        <v>0</v>
      </c>
      <c r="Q9" s="1">
        <f t="shared" si="11"/>
        <v>747900</v>
      </c>
    </row>
    <row r="10" spans="1:17" ht="28.5">
      <c r="A10" s="10" t="s">
        <v>16</v>
      </c>
      <c r="B10" s="4" t="s">
        <v>17</v>
      </c>
      <c r="C10" s="1">
        <f t="shared" ref="C10:M10" si="12">C11+C12+C13+C14</f>
        <v>708230</v>
      </c>
      <c r="D10" s="1">
        <f t="shared" si="12"/>
        <v>0</v>
      </c>
      <c r="E10" s="1">
        <f t="shared" ref="E10:F10" si="13">E11+E12+E13+E14</f>
        <v>708230</v>
      </c>
      <c r="F10" s="1">
        <f t="shared" si="13"/>
        <v>0</v>
      </c>
      <c r="G10" s="1">
        <f t="shared" ref="G10" si="14">G11+G12+G13+G14</f>
        <v>708230</v>
      </c>
      <c r="H10" s="1">
        <f t="shared" si="12"/>
        <v>737460</v>
      </c>
      <c r="I10" s="1">
        <f t="shared" ref="I10" si="15">I11+I12+I13+I14</f>
        <v>0</v>
      </c>
      <c r="J10" s="1">
        <f t="shared" ref="J10:L10" si="16">J11+J12+J13+J14</f>
        <v>737460</v>
      </c>
      <c r="K10" s="1">
        <f t="shared" si="16"/>
        <v>0</v>
      </c>
      <c r="L10" s="1">
        <f t="shared" si="16"/>
        <v>737460</v>
      </c>
      <c r="M10" s="1">
        <f t="shared" si="12"/>
        <v>747900</v>
      </c>
      <c r="N10" s="1">
        <f t="shared" ref="N10:O10" si="17">N11+N12+N13+N14</f>
        <v>0</v>
      </c>
      <c r="O10" s="1">
        <f t="shared" si="17"/>
        <v>747900</v>
      </c>
      <c r="P10" s="1">
        <f t="shared" ref="P10" si="18">P11+P12+P13+P14</f>
        <v>0</v>
      </c>
      <c r="Q10" s="1">
        <f t="shared" ref="Q10" si="19">Q11+Q12+Q13+Q14</f>
        <v>747900</v>
      </c>
    </row>
    <row r="11" spans="1:17" ht="89.25" customHeight="1">
      <c r="A11" s="5" t="s">
        <v>18</v>
      </c>
      <c r="B11" s="11" t="s">
        <v>19</v>
      </c>
      <c r="C11" s="7">
        <v>320210</v>
      </c>
      <c r="D11" s="7">
        <v>0</v>
      </c>
      <c r="E11" s="7">
        <f>C11+D11</f>
        <v>320210</v>
      </c>
      <c r="F11" s="7">
        <v>0</v>
      </c>
      <c r="G11" s="7">
        <f>E11+F11</f>
        <v>320210</v>
      </c>
      <c r="H11" s="7">
        <v>329940</v>
      </c>
      <c r="I11" s="7">
        <v>0</v>
      </c>
      <c r="J11" s="7">
        <f>H11+I11</f>
        <v>329940</v>
      </c>
      <c r="K11" s="7">
        <v>0</v>
      </c>
      <c r="L11" s="7">
        <f>J11+K11</f>
        <v>329940</v>
      </c>
      <c r="M11" s="7">
        <v>329290</v>
      </c>
      <c r="N11" s="7">
        <v>0</v>
      </c>
      <c r="O11" s="7">
        <v>329290</v>
      </c>
      <c r="P11" s="7">
        <v>0</v>
      </c>
      <c r="Q11" s="7">
        <f>O11+P11</f>
        <v>329290</v>
      </c>
    </row>
    <row r="12" spans="1:17" ht="108" customHeight="1">
      <c r="A12" s="5" t="s">
        <v>20</v>
      </c>
      <c r="B12" s="11" t="s">
        <v>21</v>
      </c>
      <c r="C12" s="7">
        <v>1770</v>
      </c>
      <c r="D12" s="7">
        <v>0</v>
      </c>
      <c r="E12" s="7">
        <f>C12+D12</f>
        <v>1770</v>
      </c>
      <c r="F12" s="7">
        <v>0</v>
      </c>
      <c r="G12" s="7">
        <f>E12+F12</f>
        <v>1770</v>
      </c>
      <c r="H12" s="7">
        <v>1850</v>
      </c>
      <c r="I12" s="7">
        <v>0</v>
      </c>
      <c r="J12" s="7">
        <f>H12+I12</f>
        <v>1850</v>
      </c>
      <c r="K12" s="7">
        <v>0</v>
      </c>
      <c r="L12" s="7">
        <f>J12+K12</f>
        <v>1850</v>
      </c>
      <c r="M12" s="7">
        <v>1900</v>
      </c>
      <c r="N12" s="7">
        <v>0</v>
      </c>
      <c r="O12" s="7">
        <v>1900</v>
      </c>
      <c r="P12" s="7">
        <v>0</v>
      </c>
      <c r="Q12" s="7">
        <f>O12+P12</f>
        <v>1900</v>
      </c>
    </row>
    <row r="13" spans="1:17" ht="78.75" customHeight="1">
      <c r="A13" s="5" t="s">
        <v>22</v>
      </c>
      <c r="B13" s="6" t="s">
        <v>23</v>
      </c>
      <c r="C13" s="7">
        <v>426400</v>
      </c>
      <c r="D13" s="7">
        <v>0</v>
      </c>
      <c r="E13" s="7">
        <f>C13+D13</f>
        <v>426400</v>
      </c>
      <c r="F13" s="7">
        <v>0</v>
      </c>
      <c r="G13" s="7">
        <f>E13+F13</f>
        <v>426400</v>
      </c>
      <c r="H13" s="7">
        <v>446550</v>
      </c>
      <c r="I13" s="7">
        <v>0</v>
      </c>
      <c r="J13" s="7">
        <f t="shared" ref="J13:J14" si="20">H13+I13</f>
        <v>446550</v>
      </c>
      <c r="K13" s="7">
        <v>0</v>
      </c>
      <c r="L13" s="7">
        <f>J13+K13</f>
        <v>446550</v>
      </c>
      <c r="M13" s="7">
        <v>458970</v>
      </c>
      <c r="N13" s="7">
        <v>0</v>
      </c>
      <c r="O13" s="7">
        <v>458970</v>
      </c>
      <c r="P13" s="7">
        <v>0</v>
      </c>
      <c r="Q13" s="7">
        <f>O13+P13</f>
        <v>458970</v>
      </c>
    </row>
    <row r="14" spans="1:17" ht="74.25" customHeight="1">
      <c r="A14" s="5" t="s">
        <v>24</v>
      </c>
      <c r="B14" s="6" t="s">
        <v>25</v>
      </c>
      <c r="C14" s="7">
        <v>-40150</v>
      </c>
      <c r="D14" s="7">
        <v>0</v>
      </c>
      <c r="E14" s="7">
        <f>C14+D14</f>
        <v>-40150</v>
      </c>
      <c r="F14" s="7">
        <v>0</v>
      </c>
      <c r="G14" s="7">
        <f>E14+F14</f>
        <v>-40150</v>
      </c>
      <c r="H14" s="7">
        <v>-40880</v>
      </c>
      <c r="I14" s="7">
        <v>0</v>
      </c>
      <c r="J14" s="7">
        <f t="shared" si="20"/>
        <v>-40880</v>
      </c>
      <c r="K14" s="7">
        <v>0</v>
      </c>
      <c r="L14" s="7">
        <f>J14+K14</f>
        <v>-40880</v>
      </c>
      <c r="M14" s="7">
        <v>-42260</v>
      </c>
      <c r="N14" s="7">
        <v>0</v>
      </c>
      <c r="O14" s="7">
        <v>-42260</v>
      </c>
      <c r="P14" s="7">
        <v>0</v>
      </c>
      <c r="Q14" s="7">
        <f>O14+P14</f>
        <v>-42260</v>
      </c>
    </row>
    <row r="15" spans="1:17">
      <c r="A15" s="10" t="s">
        <v>26</v>
      </c>
      <c r="B15" s="4" t="s">
        <v>27</v>
      </c>
      <c r="C15" s="1">
        <f t="shared" ref="C15:M15" si="21">C16+C18</f>
        <v>105599071.27999999</v>
      </c>
      <c r="D15" s="1">
        <f t="shared" si="21"/>
        <v>0</v>
      </c>
      <c r="E15" s="1">
        <f t="shared" ref="E15:F15" si="22">E16+E18</f>
        <v>105599071.27999999</v>
      </c>
      <c r="F15" s="1">
        <f t="shared" si="22"/>
        <v>0</v>
      </c>
      <c r="G15" s="1">
        <f t="shared" ref="G15" si="23">G16+G18</f>
        <v>105599071.27999999</v>
      </c>
      <c r="H15" s="1">
        <f t="shared" si="21"/>
        <v>105599071.27999999</v>
      </c>
      <c r="I15" s="1">
        <f t="shared" ref="I15" si="24">I16+I18</f>
        <v>0</v>
      </c>
      <c r="J15" s="1">
        <f t="shared" ref="J15:L15" si="25">J16+J18</f>
        <v>105599071.27999999</v>
      </c>
      <c r="K15" s="1">
        <f t="shared" si="25"/>
        <v>0</v>
      </c>
      <c r="L15" s="1">
        <f t="shared" si="25"/>
        <v>105599071.27999999</v>
      </c>
      <c r="M15" s="1">
        <f t="shared" si="21"/>
        <v>105599071.27999999</v>
      </c>
      <c r="N15" s="1">
        <f t="shared" ref="N15:O15" si="26">N16+N18</f>
        <v>0</v>
      </c>
      <c r="O15" s="1">
        <f t="shared" si="26"/>
        <v>105599071.27999999</v>
      </c>
      <c r="P15" s="1">
        <f t="shared" ref="P15" si="27">P16+P18</f>
        <v>0</v>
      </c>
      <c r="Q15" s="1">
        <f t="shared" ref="Q15" si="28">Q16+Q18</f>
        <v>105599071.27999999</v>
      </c>
    </row>
    <row r="16" spans="1:17">
      <c r="A16" s="10" t="s">
        <v>28</v>
      </c>
      <c r="B16" s="4" t="s">
        <v>29</v>
      </c>
      <c r="C16" s="1">
        <f t="shared" ref="C16:Q16" si="29">C17</f>
        <v>9600000</v>
      </c>
      <c r="D16" s="1">
        <f t="shared" si="29"/>
        <v>0</v>
      </c>
      <c r="E16" s="1">
        <f t="shared" si="29"/>
        <v>9600000</v>
      </c>
      <c r="F16" s="1">
        <f t="shared" si="29"/>
        <v>0</v>
      </c>
      <c r="G16" s="1">
        <f t="shared" si="29"/>
        <v>9600000</v>
      </c>
      <c r="H16" s="1">
        <f t="shared" si="29"/>
        <v>9600000</v>
      </c>
      <c r="I16" s="1">
        <f t="shared" si="29"/>
        <v>0</v>
      </c>
      <c r="J16" s="1">
        <f t="shared" si="29"/>
        <v>9600000</v>
      </c>
      <c r="K16" s="1">
        <f t="shared" si="29"/>
        <v>0</v>
      </c>
      <c r="L16" s="1">
        <f t="shared" si="29"/>
        <v>9600000</v>
      </c>
      <c r="M16" s="1">
        <f t="shared" si="29"/>
        <v>9600000</v>
      </c>
      <c r="N16" s="1">
        <f t="shared" si="29"/>
        <v>0</v>
      </c>
      <c r="O16" s="1">
        <f t="shared" si="29"/>
        <v>9600000</v>
      </c>
      <c r="P16" s="1">
        <f t="shared" si="29"/>
        <v>0</v>
      </c>
      <c r="Q16" s="1">
        <f t="shared" si="29"/>
        <v>9600000</v>
      </c>
    </row>
    <row r="17" spans="1:17" ht="29.25" customHeight="1">
      <c r="A17" s="5" t="s">
        <v>30</v>
      </c>
      <c r="B17" s="11" t="s">
        <v>31</v>
      </c>
      <c r="C17" s="7">
        <v>9600000</v>
      </c>
      <c r="D17" s="7">
        <v>0</v>
      </c>
      <c r="E17" s="7">
        <f>C17+D17</f>
        <v>9600000</v>
      </c>
      <c r="F17" s="7">
        <v>0</v>
      </c>
      <c r="G17" s="7">
        <f>E17+F17</f>
        <v>9600000</v>
      </c>
      <c r="H17" s="7">
        <v>9600000</v>
      </c>
      <c r="I17" s="7">
        <v>0</v>
      </c>
      <c r="J17" s="7">
        <f>H17+I17</f>
        <v>9600000</v>
      </c>
      <c r="K17" s="7">
        <v>0</v>
      </c>
      <c r="L17" s="7">
        <f>J17+K17</f>
        <v>9600000</v>
      </c>
      <c r="M17" s="7">
        <v>9600000</v>
      </c>
      <c r="N17" s="7">
        <v>0</v>
      </c>
      <c r="O17" s="7">
        <v>9600000</v>
      </c>
      <c r="P17" s="7">
        <v>0</v>
      </c>
      <c r="Q17" s="7">
        <f>O17+P17</f>
        <v>9600000</v>
      </c>
    </row>
    <row r="18" spans="1:17">
      <c r="A18" s="10" t="s">
        <v>32</v>
      </c>
      <c r="B18" s="4" t="s">
        <v>33</v>
      </c>
      <c r="C18" s="1">
        <f t="shared" ref="C18:M18" si="30">C19+C20</f>
        <v>95999071.279999986</v>
      </c>
      <c r="D18" s="1">
        <f t="shared" si="30"/>
        <v>0</v>
      </c>
      <c r="E18" s="1">
        <f t="shared" ref="E18:F18" si="31">E19+E20</f>
        <v>95999071.279999986</v>
      </c>
      <c r="F18" s="1">
        <f t="shared" si="31"/>
        <v>0</v>
      </c>
      <c r="G18" s="1">
        <f t="shared" ref="G18" si="32">G19+G20</f>
        <v>95999071.279999986</v>
      </c>
      <c r="H18" s="1">
        <f t="shared" si="30"/>
        <v>95999071.279999986</v>
      </c>
      <c r="I18" s="1">
        <f t="shared" ref="I18" si="33">I19+I20</f>
        <v>0</v>
      </c>
      <c r="J18" s="1">
        <f t="shared" ref="J18:L18" si="34">J19+J20</f>
        <v>95999071.279999986</v>
      </c>
      <c r="K18" s="1">
        <f t="shared" si="34"/>
        <v>0</v>
      </c>
      <c r="L18" s="1">
        <f t="shared" si="34"/>
        <v>95999071.279999986</v>
      </c>
      <c r="M18" s="1">
        <f t="shared" si="30"/>
        <v>95999071.279999986</v>
      </c>
      <c r="N18" s="1">
        <f t="shared" ref="N18:O18" si="35">N19+N20</f>
        <v>0</v>
      </c>
      <c r="O18" s="1">
        <f t="shared" si="35"/>
        <v>95999071.279999986</v>
      </c>
      <c r="P18" s="1">
        <f t="shared" ref="P18" si="36">P19+P20</f>
        <v>0</v>
      </c>
      <c r="Q18" s="1">
        <f t="shared" ref="Q18" si="37">Q19+Q20</f>
        <v>95999071.279999986</v>
      </c>
    </row>
    <row r="19" spans="1:17" ht="29.25" customHeight="1">
      <c r="A19" s="5" t="s">
        <v>34</v>
      </c>
      <c r="B19" s="6" t="s">
        <v>35</v>
      </c>
      <c r="C19" s="7">
        <v>89908761.279999986</v>
      </c>
      <c r="D19" s="7">
        <v>0</v>
      </c>
      <c r="E19" s="7">
        <f>C19+D19</f>
        <v>89908761.279999986</v>
      </c>
      <c r="F19" s="7">
        <v>0</v>
      </c>
      <c r="G19" s="7">
        <f>E19+F19</f>
        <v>89908761.279999986</v>
      </c>
      <c r="H19" s="7">
        <v>89908761.279999986</v>
      </c>
      <c r="I19" s="7">
        <v>0</v>
      </c>
      <c r="J19" s="7">
        <f>H19+I19</f>
        <v>89908761.279999986</v>
      </c>
      <c r="K19" s="7">
        <v>0</v>
      </c>
      <c r="L19" s="7">
        <f>J19+K19</f>
        <v>89908761.279999986</v>
      </c>
      <c r="M19" s="7">
        <v>89908761.279999986</v>
      </c>
      <c r="N19" s="7">
        <v>0</v>
      </c>
      <c r="O19" s="7">
        <v>89908761.279999986</v>
      </c>
      <c r="P19" s="7">
        <v>0</v>
      </c>
      <c r="Q19" s="7">
        <f>O19+P19</f>
        <v>89908761.279999986</v>
      </c>
    </row>
    <row r="20" spans="1:17" ht="30" customHeight="1">
      <c r="A20" s="5" t="s">
        <v>36</v>
      </c>
      <c r="B20" s="6" t="s">
        <v>37</v>
      </c>
      <c r="C20" s="7">
        <v>6090310</v>
      </c>
      <c r="D20" s="7">
        <v>0</v>
      </c>
      <c r="E20" s="7">
        <f>C20+D20</f>
        <v>6090310</v>
      </c>
      <c r="F20" s="7">
        <v>0</v>
      </c>
      <c r="G20" s="7">
        <f>E20+F20</f>
        <v>6090310</v>
      </c>
      <c r="H20" s="7">
        <v>6090310</v>
      </c>
      <c r="I20" s="7">
        <v>0</v>
      </c>
      <c r="J20" s="7">
        <f>H20+I20</f>
        <v>6090310</v>
      </c>
      <c r="K20" s="7">
        <v>0</v>
      </c>
      <c r="L20" s="7">
        <f>J20+K20</f>
        <v>6090310</v>
      </c>
      <c r="M20" s="7">
        <v>6090310</v>
      </c>
      <c r="N20" s="7">
        <v>0</v>
      </c>
      <c r="O20" s="7">
        <v>6090310</v>
      </c>
      <c r="P20" s="7">
        <v>0</v>
      </c>
      <c r="Q20" s="7">
        <f>O20+P20</f>
        <v>6090310</v>
      </c>
    </row>
    <row r="21" spans="1:17">
      <c r="A21" s="12" t="s">
        <v>38</v>
      </c>
      <c r="B21" s="4" t="s">
        <v>39</v>
      </c>
      <c r="C21" s="1">
        <f t="shared" ref="C21:Q21" si="38">C22</f>
        <v>200000</v>
      </c>
      <c r="D21" s="1">
        <f t="shared" si="38"/>
        <v>0</v>
      </c>
      <c r="E21" s="1">
        <f t="shared" si="38"/>
        <v>200000</v>
      </c>
      <c r="F21" s="1">
        <f t="shared" si="38"/>
        <v>0</v>
      </c>
      <c r="G21" s="1">
        <f t="shared" si="38"/>
        <v>200000</v>
      </c>
      <c r="H21" s="1">
        <f t="shared" si="38"/>
        <v>200000</v>
      </c>
      <c r="I21" s="1">
        <f t="shared" si="38"/>
        <v>0</v>
      </c>
      <c r="J21" s="1">
        <f t="shared" si="38"/>
        <v>200000</v>
      </c>
      <c r="K21" s="1">
        <f t="shared" si="38"/>
        <v>0</v>
      </c>
      <c r="L21" s="1">
        <f t="shared" si="38"/>
        <v>200000</v>
      </c>
      <c r="M21" s="1">
        <f t="shared" si="38"/>
        <v>200000</v>
      </c>
      <c r="N21" s="1">
        <f t="shared" si="38"/>
        <v>0</v>
      </c>
      <c r="O21" s="1">
        <f t="shared" si="38"/>
        <v>200000</v>
      </c>
      <c r="P21" s="1">
        <f t="shared" si="38"/>
        <v>0</v>
      </c>
      <c r="Q21" s="1">
        <f t="shared" si="38"/>
        <v>200000</v>
      </c>
    </row>
    <row r="22" spans="1:17" ht="60" customHeight="1">
      <c r="A22" s="13" t="s">
        <v>40</v>
      </c>
      <c r="B22" s="14" t="s">
        <v>41</v>
      </c>
      <c r="C22" s="7">
        <v>200000</v>
      </c>
      <c r="D22" s="7">
        <v>0</v>
      </c>
      <c r="E22" s="7">
        <f>C22+D22</f>
        <v>200000</v>
      </c>
      <c r="F22" s="7">
        <v>0</v>
      </c>
      <c r="G22" s="7">
        <f>E22+F22</f>
        <v>200000</v>
      </c>
      <c r="H22" s="7">
        <v>200000</v>
      </c>
      <c r="I22" s="7">
        <v>0</v>
      </c>
      <c r="J22" s="7">
        <f>H22+I22</f>
        <v>200000</v>
      </c>
      <c r="K22" s="7">
        <v>0</v>
      </c>
      <c r="L22" s="7">
        <f>J22+K22</f>
        <v>200000</v>
      </c>
      <c r="M22" s="7">
        <v>200000</v>
      </c>
      <c r="N22" s="7">
        <v>0</v>
      </c>
      <c r="O22" s="7">
        <v>200000</v>
      </c>
      <c r="P22" s="7">
        <v>0</v>
      </c>
      <c r="Q22" s="7">
        <f>O22+P22</f>
        <v>200000</v>
      </c>
    </row>
    <row r="23" spans="1:17">
      <c r="A23" s="4" t="s">
        <v>1</v>
      </c>
      <c r="B23" s="4" t="s">
        <v>42</v>
      </c>
      <c r="C23" s="1">
        <f>C24+C31+C38</f>
        <v>85849669.420000002</v>
      </c>
      <c r="D23" s="1">
        <f>D24+D31+D38</f>
        <v>0</v>
      </c>
      <c r="E23" s="1">
        <f>E24+E31+E38</f>
        <v>85849669.420000002</v>
      </c>
      <c r="F23" s="1">
        <f>F24+F31+F38+F41</f>
        <v>5640936.3100000005</v>
      </c>
      <c r="G23" s="1">
        <f>G24+G31+G38+G41</f>
        <v>91490605.729999989</v>
      </c>
      <c r="H23" s="1">
        <f>H24+H31+H38</f>
        <v>87354461.730000004</v>
      </c>
      <c r="I23" s="1">
        <f>I24+I31+I38</f>
        <v>0</v>
      </c>
      <c r="J23" s="1">
        <f>J24+J31+J38</f>
        <v>83181985.730000004</v>
      </c>
      <c r="K23" s="1">
        <f>K24+K31+K38+K41</f>
        <v>0</v>
      </c>
      <c r="L23" s="1">
        <f>L24+L31+L38+L41</f>
        <v>83181985.730000004</v>
      </c>
      <c r="M23" s="1">
        <f>M24+M31+M38</f>
        <v>83194985.730000004</v>
      </c>
      <c r="N23" s="1">
        <f>N24+N31+N38</f>
        <v>0</v>
      </c>
      <c r="O23" s="1">
        <f>O24+O31+O38</f>
        <v>83194985.730000004</v>
      </c>
      <c r="P23" s="1">
        <f>P24+P31+P38</f>
        <v>0</v>
      </c>
      <c r="Q23" s="1">
        <f>Q24+Q31+Q38+Q41</f>
        <v>83194985.730000004</v>
      </c>
    </row>
    <row r="24" spans="1:17" ht="27.75" customHeight="1">
      <c r="A24" s="10" t="s">
        <v>43</v>
      </c>
      <c r="B24" s="4" t="s">
        <v>44</v>
      </c>
      <c r="C24" s="1">
        <f>C25+C29</f>
        <v>80866193.420000002</v>
      </c>
      <c r="D24" s="1">
        <f>D25+D29</f>
        <v>0</v>
      </c>
      <c r="E24" s="1">
        <f>E25+E29</f>
        <v>80866193.420000002</v>
      </c>
      <c r="F24" s="1">
        <f>F25+F29</f>
        <v>871977.26</v>
      </c>
      <c r="G24" s="1">
        <f>G25+G29</f>
        <v>81738170.679999992</v>
      </c>
      <c r="H24" s="1">
        <f t="shared" ref="H24:M24" si="39">H25+H29</f>
        <v>78184509.730000004</v>
      </c>
      <c r="I24" s="1">
        <f t="shared" ref="I24" si="40">I25+I29</f>
        <v>0</v>
      </c>
      <c r="J24" s="1">
        <f t="shared" ref="J24" si="41">J25+J29</f>
        <v>78184509.730000004</v>
      </c>
      <c r="K24" s="1">
        <f>K25+K29</f>
        <v>0</v>
      </c>
      <c r="L24" s="1">
        <f>L25+L29</f>
        <v>78184509.730000004</v>
      </c>
      <c r="M24" s="1">
        <f t="shared" si="39"/>
        <v>78184509.730000004</v>
      </c>
      <c r="N24" s="1">
        <f t="shared" ref="N24:O24" si="42">N25+N29</f>
        <v>0</v>
      </c>
      <c r="O24" s="1">
        <f t="shared" si="42"/>
        <v>78184509.730000004</v>
      </c>
      <c r="P24" s="1">
        <f t="shared" ref="P24" si="43">P25+P29</f>
        <v>0</v>
      </c>
      <c r="Q24" s="1">
        <f>Q25+Q29</f>
        <v>78184509.730000004</v>
      </c>
    </row>
    <row r="25" spans="1:17" ht="57" customHeight="1">
      <c r="A25" s="10" t="s">
        <v>45</v>
      </c>
      <c r="B25" s="4" t="s">
        <v>46</v>
      </c>
      <c r="C25" s="1">
        <f t="shared" ref="C25:M25" si="44">C26+C27+C28</f>
        <v>79460204.420000002</v>
      </c>
      <c r="D25" s="1">
        <f t="shared" si="44"/>
        <v>0</v>
      </c>
      <c r="E25" s="1">
        <f t="shared" ref="E25:F25" si="45">E26+E27+E28</f>
        <v>79460204.420000002</v>
      </c>
      <c r="F25" s="1">
        <f t="shared" si="45"/>
        <v>871977.26</v>
      </c>
      <c r="G25" s="1">
        <f t="shared" ref="G25" si="46">G26+G27+G28</f>
        <v>80332181.679999992</v>
      </c>
      <c r="H25" s="1">
        <f t="shared" si="44"/>
        <v>76782836.730000004</v>
      </c>
      <c r="I25" s="1">
        <f t="shared" ref="I25" si="47">I26+I27+I28</f>
        <v>0</v>
      </c>
      <c r="J25" s="1">
        <f t="shared" ref="J25:L25" si="48">J26+J27+J28</f>
        <v>76782836.730000004</v>
      </c>
      <c r="K25" s="1">
        <f t="shared" si="48"/>
        <v>0</v>
      </c>
      <c r="L25" s="1">
        <f t="shared" si="48"/>
        <v>76782836.730000004</v>
      </c>
      <c r="M25" s="1">
        <f t="shared" si="44"/>
        <v>76782836.730000004</v>
      </c>
      <c r="N25" s="1">
        <f t="shared" ref="N25:O25" si="49">N26+N27+N28</f>
        <v>0</v>
      </c>
      <c r="O25" s="1">
        <f t="shared" si="49"/>
        <v>76782836.730000004</v>
      </c>
      <c r="P25" s="1">
        <f t="shared" ref="P25" si="50">P26+P27+P28</f>
        <v>0</v>
      </c>
      <c r="Q25" s="1">
        <f t="shared" ref="Q25" si="51">Q26+Q27+Q28</f>
        <v>76782836.730000004</v>
      </c>
    </row>
    <row r="26" spans="1:17" ht="64.5" customHeight="1">
      <c r="A26" s="5" t="s">
        <v>47</v>
      </c>
      <c r="B26" s="11" t="s">
        <v>48</v>
      </c>
      <c r="C26" s="7">
        <v>72450140.689999998</v>
      </c>
      <c r="D26" s="7">
        <v>0</v>
      </c>
      <c r="E26" s="7">
        <f>C26+D26</f>
        <v>72450140.689999998</v>
      </c>
      <c r="F26" s="7">
        <v>0</v>
      </c>
      <c r="G26" s="7">
        <f>E26+F26</f>
        <v>72450140.689999998</v>
      </c>
      <c r="H26" s="7">
        <v>72450140.689999998</v>
      </c>
      <c r="I26" s="7">
        <v>0</v>
      </c>
      <c r="J26" s="7">
        <f>H26+I26</f>
        <v>72450140.689999998</v>
      </c>
      <c r="K26" s="7">
        <v>0</v>
      </c>
      <c r="L26" s="7">
        <f>J26+K26</f>
        <v>72450140.689999998</v>
      </c>
      <c r="M26" s="7">
        <v>72450140.689999998</v>
      </c>
      <c r="N26" s="7">
        <v>0</v>
      </c>
      <c r="O26" s="7">
        <v>72450140.689999998</v>
      </c>
      <c r="P26" s="7">
        <v>0</v>
      </c>
      <c r="Q26" s="7">
        <f>O26+P26</f>
        <v>72450140.689999998</v>
      </c>
    </row>
    <row r="27" spans="1:17" ht="64.5" customHeight="1">
      <c r="A27" s="5" t="s">
        <v>49</v>
      </c>
      <c r="B27" s="6" t="s">
        <v>50</v>
      </c>
      <c r="C27" s="15">
        <v>1530230</v>
      </c>
      <c r="D27" s="15">
        <v>0</v>
      </c>
      <c r="E27" s="7">
        <f>C27+D27</f>
        <v>1530230</v>
      </c>
      <c r="F27" s="7">
        <v>0</v>
      </c>
      <c r="G27" s="7">
        <f>E27+F27</f>
        <v>1530230</v>
      </c>
      <c r="H27" s="15">
        <v>1361950</v>
      </c>
      <c r="I27" s="15">
        <v>0</v>
      </c>
      <c r="J27" s="7">
        <f t="shared" ref="J27:J28" si="52">H27+I27</f>
        <v>1361950</v>
      </c>
      <c r="K27" s="7">
        <v>0</v>
      </c>
      <c r="L27" s="7">
        <f>J27+K27</f>
        <v>1361950</v>
      </c>
      <c r="M27" s="15">
        <v>1361950</v>
      </c>
      <c r="N27" s="15">
        <v>0</v>
      </c>
      <c r="O27" s="15">
        <v>1361950</v>
      </c>
      <c r="P27" s="15">
        <v>0</v>
      </c>
      <c r="Q27" s="7">
        <f>O27+P27</f>
        <v>1361950</v>
      </c>
    </row>
    <row r="28" spans="1:17" ht="30">
      <c r="A28" s="5" t="s">
        <v>51</v>
      </c>
      <c r="B28" s="6" t="s">
        <v>52</v>
      </c>
      <c r="C28" s="7">
        <v>5479833.7300000004</v>
      </c>
      <c r="D28" s="7">
        <v>0</v>
      </c>
      <c r="E28" s="7">
        <f>C28+D28</f>
        <v>5479833.7300000004</v>
      </c>
      <c r="F28" s="7">
        <v>871977.26</v>
      </c>
      <c r="G28" s="7">
        <f>E28+F28</f>
        <v>6351810.9900000002</v>
      </c>
      <c r="H28" s="7">
        <v>2970746.04</v>
      </c>
      <c r="I28" s="7">
        <v>0</v>
      </c>
      <c r="J28" s="7">
        <f t="shared" si="52"/>
        <v>2970746.04</v>
      </c>
      <c r="K28" s="7">
        <v>0</v>
      </c>
      <c r="L28" s="7">
        <f>J28+K28</f>
        <v>2970746.04</v>
      </c>
      <c r="M28" s="7">
        <v>2970746.04</v>
      </c>
      <c r="N28" s="7">
        <v>0</v>
      </c>
      <c r="O28" s="7">
        <v>2970746.04</v>
      </c>
      <c r="P28" s="7">
        <v>0</v>
      </c>
      <c r="Q28" s="7">
        <f>O28+P28</f>
        <v>2970746.04</v>
      </c>
    </row>
    <row r="29" spans="1:17" ht="58.5" customHeight="1">
      <c r="A29" s="10" t="s">
        <v>53</v>
      </c>
      <c r="B29" s="4" t="s">
        <v>54</v>
      </c>
      <c r="C29" s="1">
        <f t="shared" ref="C29:Q29" si="53">C30</f>
        <v>1405989</v>
      </c>
      <c r="D29" s="1">
        <f t="shared" si="53"/>
        <v>0</v>
      </c>
      <c r="E29" s="1">
        <f t="shared" si="53"/>
        <v>1405989</v>
      </c>
      <c r="F29" s="1">
        <f t="shared" si="53"/>
        <v>0</v>
      </c>
      <c r="G29" s="1">
        <f t="shared" si="53"/>
        <v>1405989</v>
      </c>
      <c r="H29" s="1">
        <f t="shared" si="53"/>
        <v>1401673</v>
      </c>
      <c r="I29" s="1">
        <f t="shared" si="53"/>
        <v>0</v>
      </c>
      <c r="J29" s="1">
        <f t="shared" si="53"/>
        <v>1401673</v>
      </c>
      <c r="K29" s="1">
        <f t="shared" si="53"/>
        <v>0</v>
      </c>
      <c r="L29" s="1">
        <f t="shared" si="53"/>
        <v>1401673</v>
      </c>
      <c r="M29" s="1">
        <f t="shared" si="53"/>
        <v>1401673</v>
      </c>
      <c r="N29" s="1">
        <f t="shared" si="53"/>
        <v>0</v>
      </c>
      <c r="O29" s="1">
        <f t="shared" si="53"/>
        <v>1401673</v>
      </c>
      <c r="P29" s="1">
        <f t="shared" si="53"/>
        <v>0</v>
      </c>
      <c r="Q29" s="1">
        <f t="shared" si="53"/>
        <v>1401673</v>
      </c>
    </row>
    <row r="30" spans="1:17" ht="59.25" customHeight="1">
      <c r="A30" s="5" t="s">
        <v>55</v>
      </c>
      <c r="B30" s="6" t="s">
        <v>56</v>
      </c>
      <c r="C30" s="7">
        <f>744796+661193</f>
        <v>1405989</v>
      </c>
      <c r="D30" s="7">
        <v>0</v>
      </c>
      <c r="E30" s="7">
        <f>C30+D30</f>
        <v>1405989</v>
      </c>
      <c r="F30" s="7">
        <v>0</v>
      </c>
      <c r="G30" s="7">
        <f>E30+F30</f>
        <v>1405989</v>
      </c>
      <c r="H30" s="7">
        <f>744796+656877</f>
        <v>1401673</v>
      </c>
      <c r="I30" s="7">
        <v>0</v>
      </c>
      <c r="J30" s="7">
        <f>H30+I30</f>
        <v>1401673</v>
      </c>
      <c r="K30" s="7">
        <v>0</v>
      </c>
      <c r="L30" s="7">
        <f>J30+K30</f>
        <v>1401673</v>
      </c>
      <c r="M30" s="7">
        <f>744796+656877</f>
        <v>1401673</v>
      </c>
      <c r="N30" s="7">
        <v>0</v>
      </c>
      <c r="O30" s="7">
        <f>744796+656877</f>
        <v>1401673</v>
      </c>
      <c r="P30" s="7">
        <v>0</v>
      </c>
      <c r="Q30" s="7">
        <f>O30+P30</f>
        <v>1401673</v>
      </c>
    </row>
    <row r="31" spans="1:17" ht="28.5" customHeight="1">
      <c r="A31" s="10" t="s">
        <v>57</v>
      </c>
      <c r="B31" s="4" t="s">
        <v>58</v>
      </c>
      <c r="C31" s="1">
        <f>C33+C32</f>
        <v>4672476</v>
      </c>
      <c r="D31" s="1">
        <f>D33+D32</f>
        <v>0</v>
      </c>
      <c r="E31" s="1">
        <f>E33+E32</f>
        <v>4672476</v>
      </c>
      <c r="F31" s="1">
        <f>F33+F32+F36</f>
        <v>2970075.15</v>
      </c>
      <c r="G31" s="1">
        <f t="shared" ref="G31:Q31" si="54">G33+G32+G36</f>
        <v>7642551.1500000004</v>
      </c>
      <c r="H31" s="1">
        <f t="shared" si="54"/>
        <v>8844952</v>
      </c>
      <c r="I31" s="1">
        <f t="shared" si="54"/>
        <v>0</v>
      </c>
      <c r="J31" s="1">
        <f t="shared" si="54"/>
        <v>4672476</v>
      </c>
      <c r="K31" s="1">
        <f t="shared" si="54"/>
        <v>0</v>
      </c>
      <c r="L31" s="1">
        <f t="shared" si="54"/>
        <v>4672476</v>
      </c>
      <c r="M31" s="1">
        <f>M33+M32+M36</f>
        <v>4672476</v>
      </c>
      <c r="N31" s="1">
        <f t="shared" si="54"/>
        <v>0</v>
      </c>
      <c r="O31" s="1">
        <f t="shared" si="54"/>
        <v>4672476</v>
      </c>
      <c r="P31" s="1">
        <f t="shared" si="54"/>
        <v>0</v>
      </c>
      <c r="Q31" s="1">
        <f t="shared" si="54"/>
        <v>4672476</v>
      </c>
    </row>
    <row r="32" spans="1:17" ht="63" customHeight="1">
      <c r="A32" s="16" t="s">
        <v>59</v>
      </c>
      <c r="B32" s="17" t="s">
        <v>60</v>
      </c>
      <c r="C32" s="3">
        <v>4172476</v>
      </c>
      <c r="D32" s="3">
        <v>0</v>
      </c>
      <c r="E32" s="3">
        <f>C32+D32</f>
        <v>4172476</v>
      </c>
      <c r="F32" s="3">
        <f>-4172476</f>
        <v>-4172476</v>
      </c>
      <c r="G32" s="3">
        <f>E32+F32</f>
        <v>0</v>
      </c>
      <c r="H32" s="3">
        <v>4172476</v>
      </c>
      <c r="I32" s="3">
        <v>0</v>
      </c>
      <c r="J32" s="3">
        <f>H32+I32</f>
        <v>4172476</v>
      </c>
      <c r="K32" s="3">
        <v>-4172476</v>
      </c>
      <c r="L32" s="3">
        <f>J32+K32</f>
        <v>0</v>
      </c>
      <c r="M32" s="3">
        <v>4172476</v>
      </c>
      <c r="N32" s="3">
        <v>0</v>
      </c>
      <c r="O32" s="3">
        <v>4172476</v>
      </c>
      <c r="P32" s="3">
        <v>-4172476</v>
      </c>
      <c r="Q32" s="3">
        <f>O32+P32</f>
        <v>0</v>
      </c>
    </row>
    <row r="33" spans="1:17" ht="29.25" customHeight="1">
      <c r="A33" s="10" t="s">
        <v>61</v>
      </c>
      <c r="B33" s="4" t="s">
        <v>62</v>
      </c>
      <c r="C33" s="1">
        <f t="shared" ref="C33:D33" si="55">C34</f>
        <v>500000</v>
      </c>
      <c r="D33" s="1">
        <f t="shared" si="55"/>
        <v>0</v>
      </c>
      <c r="E33" s="1">
        <f>E34+E35</f>
        <v>500000</v>
      </c>
      <c r="F33" s="1">
        <f t="shared" ref="F33:J33" si="56">F34+F35</f>
        <v>352908.48</v>
      </c>
      <c r="G33" s="1">
        <f t="shared" si="56"/>
        <v>852908.48</v>
      </c>
      <c r="H33" s="1">
        <f>H34+H35</f>
        <v>500000</v>
      </c>
      <c r="I33" s="1">
        <f t="shared" si="56"/>
        <v>0</v>
      </c>
      <c r="J33" s="1">
        <f t="shared" si="56"/>
        <v>500000</v>
      </c>
      <c r="K33" s="1">
        <f t="shared" ref="K33:L33" si="57">K34+K35</f>
        <v>0</v>
      </c>
      <c r="L33" s="1">
        <f t="shared" si="57"/>
        <v>500000</v>
      </c>
      <c r="M33" s="1">
        <f>M34+M35</f>
        <v>500000</v>
      </c>
      <c r="N33" s="1">
        <f>N34+N35</f>
        <v>0</v>
      </c>
      <c r="O33" s="1">
        <f>O34+O35</f>
        <v>500000</v>
      </c>
      <c r="P33" s="1">
        <f>P34+P35</f>
        <v>0</v>
      </c>
      <c r="Q33" s="1">
        <f t="shared" ref="Q33" si="58">Q34+Q35</f>
        <v>500000</v>
      </c>
    </row>
    <row r="34" spans="1:17" ht="43.5" customHeight="1">
      <c r="A34" s="5" t="s">
        <v>63</v>
      </c>
      <c r="B34" s="6" t="s">
        <v>64</v>
      </c>
      <c r="C34" s="7">
        <v>500000</v>
      </c>
      <c r="D34" s="7">
        <v>0</v>
      </c>
      <c r="E34" s="7">
        <f>C34+D34</f>
        <v>500000</v>
      </c>
      <c r="F34" s="7">
        <v>150000</v>
      </c>
      <c r="G34" s="7">
        <f>E34+F34</f>
        <v>650000</v>
      </c>
      <c r="H34" s="7">
        <v>500000</v>
      </c>
      <c r="I34" s="7">
        <v>0</v>
      </c>
      <c r="J34" s="7">
        <f>H34+I34</f>
        <v>500000</v>
      </c>
      <c r="K34" s="7">
        <v>0</v>
      </c>
      <c r="L34" s="7">
        <f>J34+K34</f>
        <v>500000</v>
      </c>
      <c r="M34" s="7">
        <v>500000</v>
      </c>
      <c r="N34" s="7">
        <v>0</v>
      </c>
      <c r="O34" s="7">
        <v>500000</v>
      </c>
      <c r="P34" s="7">
        <v>0</v>
      </c>
      <c r="Q34" s="7">
        <f>O34+P34</f>
        <v>500000</v>
      </c>
    </row>
    <row r="35" spans="1:17" ht="51.75" customHeight="1">
      <c r="A35" s="5" t="s">
        <v>103</v>
      </c>
      <c r="B35" s="6" t="s">
        <v>102</v>
      </c>
      <c r="C35" s="7">
        <v>0</v>
      </c>
      <c r="D35" s="7">
        <v>0</v>
      </c>
      <c r="E35" s="7">
        <v>0</v>
      </c>
      <c r="F35" s="7">
        <f>117575.14+85333.34</f>
        <v>202908.47999999998</v>
      </c>
      <c r="G35" s="7">
        <f>F35+E35</f>
        <v>202908.47999999998</v>
      </c>
      <c r="H35" s="7">
        <v>0</v>
      </c>
      <c r="I35" s="7">
        <v>0</v>
      </c>
      <c r="J35" s="7">
        <v>0</v>
      </c>
      <c r="K35" s="7">
        <v>0</v>
      </c>
      <c r="L35" s="7">
        <f>K35+J35</f>
        <v>0</v>
      </c>
      <c r="M35" s="7">
        <v>0</v>
      </c>
      <c r="N35" s="7">
        <v>0</v>
      </c>
      <c r="O35" s="7">
        <v>0</v>
      </c>
      <c r="P35" s="7">
        <v>0</v>
      </c>
      <c r="Q35" s="7">
        <f>P35+O35</f>
        <v>0</v>
      </c>
    </row>
    <row r="36" spans="1:17" ht="39" customHeight="1">
      <c r="A36" s="10" t="s">
        <v>113</v>
      </c>
      <c r="B36" s="50" t="s">
        <v>111</v>
      </c>
      <c r="C36" s="1">
        <v>0</v>
      </c>
      <c r="D36" s="1">
        <v>0</v>
      </c>
      <c r="E36" s="1">
        <v>0</v>
      </c>
      <c r="F36" s="1">
        <f>F37</f>
        <v>6789642.6699999999</v>
      </c>
      <c r="G36" s="1">
        <f t="shared" ref="G36:Q36" si="59">G37</f>
        <v>6789642.6699999999</v>
      </c>
      <c r="H36" s="1">
        <f t="shared" si="59"/>
        <v>4172476</v>
      </c>
      <c r="I36" s="1">
        <f t="shared" si="59"/>
        <v>0</v>
      </c>
      <c r="J36" s="1">
        <f t="shared" si="59"/>
        <v>0</v>
      </c>
      <c r="K36" s="1">
        <f t="shared" si="59"/>
        <v>4172476</v>
      </c>
      <c r="L36" s="1">
        <f t="shared" si="59"/>
        <v>4172476</v>
      </c>
      <c r="M36" s="1">
        <f t="shared" si="59"/>
        <v>0</v>
      </c>
      <c r="N36" s="1">
        <f t="shared" si="59"/>
        <v>0</v>
      </c>
      <c r="O36" s="1">
        <f t="shared" si="59"/>
        <v>0</v>
      </c>
      <c r="P36" s="1">
        <f t="shared" si="59"/>
        <v>4172476</v>
      </c>
      <c r="Q36" s="1">
        <f t="shared" si="59"/>
        <v>4172476</v>
      </c>
    </row>
    <row r="37" spans="1:17" ht="48" customHeight="1">
      <c r="A37" s="5" t="s">
        <v>112</v>
      </c>
      <c r="B37" s="6" t="s">
        <v>111</v>
      </c>
      <c r="C37" s="7">
        <v>0</v>
      </c>
      <c r="D37" s="7">
        <v>0</v>
      </c>
      <c r="E37" s="7">
        <v>0</v>
      </c>
      <c r="F37" s="3">
        <f>2617166.67+4172476</f>
        <v>6789642.6699999999</v>
      </c>
      <c r="G37" s="3">
        <f>E37+F37</f>
        <v>6789642.6699999999</v>
      </c>
      <c r="H37" s="3">
        <v>4172476</v>
      </c>
      <c r="I37" s="3">
        <v>0</v>
      </c>
      <c r="J37" s="3">
        <v>0</v>
      </c>
      <c r="K37" s="3">
        <v>4172476</v>
      </c>
      <c r="L37" s="3">
        <f>J37+K37</f>
        <v>4172476</v>
      </c>
      <c r="M37" s="3">
        <v>0</v>
      </c>
      <c r="N37" s="3">
        <v>0</v>
      </c>
      <c r="O37" s="3">
        <v>0</v>
      </c>
      <c r="P37" s="3">
        <v>4172476</v>
      </c>
      <c r="Q37" s="3">
        <f>O37+P37</f>
        <v>4172476</v>
      </c>
    </row>
    <row r="38" spans="1:17">
      <c r="A38" s="19" t="s">
        <v>65</v>
      </c>
      <c r="B38" s="20" t="s">
        <v>66</v>
      </c>
      <c r="C38" s="1">
        <f t="shared" ref="C38:P38" si="60">C39</f>
        <v>311000</v>
      </c>
      <c r="D38" s="1">
        <f t="shared" si="60"/>
        <v>0</v>
      </c>
      <c r="E38" s="1">
        <f t="shared" si="60"/>
        <v>311000</v>
      </c>
      <c r="F38" s="1">
        <f>F39+F40</f>
        <v>38258.800000000003</v>
      </c>
      <c r="G38" s="1">
        <f>G39+G40</f>
        <v>349258.8</v>
      </c>
      <c r="H38" s="1">
        <f t="shared" si="60"/>
        <v>325000</v>
      </c>
      <c r="I38" s="1">
        <f t="shared" si="60"/>
        <v>0</v>
      </c>
      <c r="J38" s="1">
        <f t="shared" si="60"/>
        <v>325000</v>
      </c>
      <c r="K38" s="1">
        <f>K39+K40</f>
        <v>0</v>
      </c>
      <c r="L38" s="1">
        <f>L39+L40</f>
        <v>325000</v>
      </c>
      <c r="M38" s="1">
        <f t="shared" si="60"/>
        <v>338000</v>
      </c>
      <c r="N38" s="1">
        <f t="shared" si="60"/>
        <v>0</v>
      </c>
      <c r="O38" s="1">
        <f t="shared" si="60"/>
        <v>338000</v>
      </c>
      <c r="P38" s="1">
        <f t="shared" si="60"/>
        <v>0</v>
      </c>
      <c r="Q38" s="1">
        <f>Q39+Q40</f>
        <v>338000</v>
      </c>
    </row>
    <row r="39" spans="1:17" ht="60.75" customHeight="1">
      <c r="A39" s="18" t="s">
        <v>67</v>
      </c>
      <c r="B39" s="11" t="s">
        <v>68</v>
      </c>
      <c r="C39" s="3">
        <v>311000</v>
      </c>
      <c r="D39" s="3">
        <v>0</v>
      </c>
      <c r="E39" s="3">
        <f>D39+C39</f>
        <v>311000</v>
      </c>
      <c r="F39" s="3">
        <v>0</v>
      </c>
      <c r="G39" s="3">
        <f>F39+E39</f>
        <v>311000</v>
      </c>
      <c r="H39" s="3">
        <v>325000</v>
      </c>
      <c r="I39" s="3">
        <v>0</v>
      </c>
      <c r="J39" s="3">
        <f>H39+I39</f>
        <v>325000</v>
      </c>
      <c r="K39" s="3">
        <v>0</v>
      </c>
      <c r="L39" s="3">
        <f>K39+J39</f>
        <v>325000</v>
      </c>
      <c r="M39" s="3">
        <v>338000</v>
      </c>
      <c r="N39" s="3">
        <v>0</v>
      </c>
      <c r="O39" s="3">
        <v>338000</v>
      </c>
      <c r="P39" s="3">
        <v>0</v>
      </c>
      <c r="Q39" s="3">
        <f>P39+O39</f>
        <v>338000</v>
      </c>
    </row>
    <row r="40" spans="1:17" ht="47.25" customHeight="1">
      <c r="A40" s="18" t="s">
        <v>122</v>
      </c>
      <c r="B40" s="11" t="s">
        <v>109</v>
      </c>
      <c r="C40" s="3">
        <v>0</v>
      </c>
      <c r="D40" s="3">
        <v>0</v>
      </c>
      <c r="E40" s="3">
        <v>0</v>
      </c>
      <c r="F40" s="3">
        <v>38258.800000000003</v>
      </c>
      <c r="G40" s="3">
        <f>E40+F40</f>
        <v>38258.800000000003</v>
      </c>
      <c r="H40" s="3">
        <v>0</v>
      </c>
      <c r="I40" s="3">
        <v>0</v>
      </c>
      <c r="J40" s="3">
        <v>0</v>
      </c>
      <c r="K40" s="3">
        <v>0</v>
      </c>
      <c r="L40" s="3">
        <f>J40+K40</f>
        <v>0</v>
      </c>
      <c r="M40" s="3">
        <v>0</v>
      </c>
      <c r="N40" s="3">
        <v>0</v>
      </c>
      <c r="O40" s="3">
        <v>0</v>
      </c>
      <c r="P40" s="3">
        <v>0</v>
      </c>
      <c r="Q40" s="3">
        <f>O40+P40</f>
        <v>0</v>
      </c>
    </row>
    <row r="41" spans="1:17">
      <c r="A41" s="45" t="s">
        <v>104</v>
      </c>
      <c r="B41" s="47" t="s">
        <v>105</v>
      </c>
      <c r="C41" s="1">
        <f>C42+C43</f>
        <v>0</v>
      </c>
      <c r="D41" s="1">
        <f t="shared" ref="D41:N41" si="61">D42+D43</f>
        <v>0</v>
      </c>
      <c r="E41" s="1">
        <f t="shared" si="61"/>
        <v>0</v>
      </c>
      <c r="F41" s="1">
        <f>F42+F43</f>
        <v>1760625.1</v>
      </c>
      <c r="G41" s="1">
        <f>G42+G43</f>
        <v>1760625.1</v>
      </c>
      <c r="H41" s="1">
        <f t="shared" si="61"/>
        <v>0</v>
      </c>
      <c r="I41" s="1">
        <f t="shared" si="61"/>
        <v>0</v>
      </c>
      <c r="J41" s="1">
        <f t="shared" si="61"/>
        <v>0</v>
      </c>
      <c r="K41" s="1">
        <f>K42+K43</f>
        <v>0</v>
      </c>
      <c r="L41" s="1">
        <f>L42+L43</f>
        <v>0</v>
      </c>
      <c r="M41" s="1">
        <f t="shared" si="61"/>
        <v>0</v>
      </c>
      <c r="N41" s="1">
        <f t="shared" si="61"/>
        <v>0</v>
      </c>
      <c r="O41" s="1">
        <f t="shared" ref="O41:P41" si="62">O42+O43</f>
        <v>0</v>
      </c>
      <c r="P41" s="1">
        <f t="shared" si="62"/>
        <v>0</v>
      </c>
      <c r="Q41" s="1">
        <f>Q42+Q43</f>
        <v>0</v>
      </c>
    </row>
    <row r="42" spans="1:17" ht="21.75" customHeight="1">
      <c r="A42" s="49" t="s">
        <v>108</v>
      </c>
      <c r="B42" s="48" t="s">
        <v>107</v>
      </c>
      <c r="C42" s="3">
        <v>0</v>
      </c>
      <c r="D42" s="3">
        <v>0</v>
      </c>
      <c r="E42" s="3">
        <v>0</v>
      </c>
      <c r="F42" s="3">
        <v>1504746.3</v>
      </c>
      <c r="G42" s="3">
        <f>E42+F42</f>
        <v>1504746.3</v>
      </c>
      <c r="H42" s="3">
        <v>0</v>
      </c>
      <c r="I42" s="3">
        <v>0</v>
      </c>
      <c r="J42" s="3">
        <v>0</v>
      </c>
      <c r="K42" s="3">
        <v>0</v>
      </c>
      <c r="L42" s="3">
        <f>J42+K42</f>
        <v>0</v>
      </c>
      <c r="M42" s="3">
        <v>0</v>
      </c>
      <c r="N42" s="3">
        <v>0</v>
      </c>
      <c r="O42" s="3">
        <v>0</v>
      </c>
      <c r="P42" s="3">
        <v>0</v>
      </c>
      <c r="Q42" s="3">
        <f>O42+P42</f>
        <v>0</v>
      </c>
    </row>
    <row r="43" spans="1:17">
      <c r="A43" s="49" t="s">
        <v>123</v>
      </c>
      <c r="B43" s="46" t="s">
        <v>106</v>
      </c>
      <c r="C43" s="3">
        <v>0</v>
      </c>
      <c r="D43" s="3">
        <v>0</v>
      </c>
      <c r="E43" s="3">
        <v>0</v>
      </c>
      <c r="F43" s="3">
        <f>150000+105878.8</f>
        <v>255878.8</v>
      </c>
      <c r="G43" s="3">
        <f>E43+F43</f>
        <v>255878.8</v>
      </c>
      <c r="H43" s="3">
        <v>0</v>
      </c>
      <c r="I43" s="3">
        <v>0</v>
      </c>
      <c r="J43" s="3">
        <v>0</v>
      </c>
      <c r="K43" s="3">
        <v>0</v>
      </c>
      <c r="L43" s="3">
        <f>J43+K43</f>
        <v>0</v>
      </c>
      <c r="M43" s="3">
        <v>0</v>
      </c>
      <c r="N43" s="3">
        <v>0</v>
      </c>
      <c r="O43" s="3">
        <v>0</v>
      </c>
      <c r="P43" s="3">
        <v>0</v>
      </c>
      <c r="Q43" s="3">
        <f>O43+P43</f>
        <v>0</v>
      </c>
    </row>
    <row r="44" spans="1:17">
      <c r="A44" s="10" t="s">
        <v>1</v>
      </c>
      <c r="B44" s="4" t="s">
        <v>69</v>
      </c>
      <c r="C44" s="1">
        <f t="shared" ref="C44:N44" si="63">C45+C53+C57</f>
        <v>42161912.170000002</v>
      </c>
      <c r="D44" s="1">
        <f t="shared" si="63"/>
        <v>364195088</v>
      </c>
      <c r="E44" s="1">
        <f>E45+E53+E57</f>
        <v>406357000.17000002</v>
      </c>
      <c r="F44" s="1">
        <f>F45+F53+F57</f>
        <v>11194604.640000001</v>
      </c>
      <c r="G44" s="1">
        <f>G45+G53+G57</f>
        <v>417551604.81</v>
      </c>
      <c r="H44" s="1">
        <f t="shared" si="63"/>
        <v>660000</v>
      </c>
      <c r="I44" s="1">
        <f t="shared" si="63"/>
        <v>2354298.17</v>
      </c>
      <c r="J44" s="1">
        <f t="shared" si="63"/>
        <v>3014298.17</v>
      </c>
      <c r="K44" s="1">
        <f>K45+K53+K57</f>
        <v>0</v>
      </c>
      <c r="L44" s="1">
        <f t="shared" ref="L44" si="64">L45+L53+L57</f>
        <v>3014298.17</v>
      </c>
      <c r="M44" s="1">
        <f t="shared" si="63"/>
        <v>660000</v>
      </c>
      <c r="N44" s="1">
        <f t="shared" si="63"/>
        <v>0</v>
      </c>
      <c r="O44" s="1">
        <f t="shared" ref="O44:P44" si="65">O45+O53+O57</f>
        <v>660000</v>
      </c>
      <c r="P44" s="1">
        <f t="shared" si="65"/>
        <v>0</v>
      </c>
      <c r="Q44" s="1">
        <f t="shared" ref="Q44" si="66">Q45+Q53+Q57</f>
        <v>660000</v>
      </c>
    </row>
    <row r="45" spans="1:17" ht="31.5" customHeight="1">
      <c r="A45" s="10" t="s">
        <v>70</v>
      </c>
      <c r="B45" s="4" t="s">
        <v>71</v>
      </c>
      <c r="C45" s="1">
        <f>C47+C49+C50+C51</f>
        <v>42161912.170000002</v>
      </c>
      <c r="D45" s="1">
        <f t="shared" ref="D45:E45" si="67">D47+D49+D50+D46+D51</f>
        <v>61280329.079999991</v>
      </c>
      <c r="E45" s="1">
        <f t="shared" si="67"/>
        <v>103442241.25</v>
      </c>
      <c r="F45" s="1">
        <f>F47+F49+F50+F46+F51+F48</f>
        <v>3256646.4</v>
      </c>
      <c r="G45" s="1">
        <f>G47+G49+G50+G46+G51+G48</f>
        <v>106698887.65000001</v>
      </c>
      <c r="H45" s="1">
        <f>H47+H49+H50+H46+H51+H48</f>
        <v>660000</v>
      </c>
      <c r="I45" s="1">
        <f t="shared" ref="I45:N45" si="68">I47+I49+I50+I46+I51+I48</f>
        <v>2354298.17</v>
      </c>
      <c r="J45" s="1">
        <f t="shared" si="68"/>
        <v>3014298.17</v>
      </c>
      <c r="K45" s="1">
        <f>K47+K49+K50+K46+K51+K48</f>
        <v>0</v>
      </c>
      <c r="L45" s="1">
        <f>L47+L49+L50+L46+L51+L48</f>
        <v>3014298.17</v>
      </c>
      <c r="M45" s="1">
        <f t="shared" si="68"/>
        <v>660000</v>
      </c>
      <c r="N45" s="1">
        <f t="shared" si="68"/>
        <v>0</v>
      </c>
      <c r="O45" s="1">
        <f t="shared" ref="O45:P45" si="69">O47+O49+O50+O46+O51+O48</f>
        <v>660000</v>
      </c>
      <c r="P45" s="1">
        <f t="shared" si="69"/>
        <v>0</v>
      </c>
      <c r="Q45" s="1">
        <f>Q47+Q49+Q50+Q46+Q51+Q48</f>
        <v>660000</v>
      </c>
    </row>
    <row r="46" spans="1:17" ht="31.5" customHeight="1">
      <c r="A46" s="40" t="s">
        <v>96</v>
      </c>
      <c r="B46" s="41" t="s">
        <v>97</v>
      </c>
      <c r="C46" s="3">
        <v>0</v>
      </c>
      <c r="D46" s="3">
        <v>21124754.399999999</v>
      </c>
      <c r="E46" s="3">
        <f>C46+D46</f>
        <v>21124754.399999999</v>
      </c>
      <c r="F46" s="3">
        <v>0</v>
      </c>
      <c r="G46" s="3">
        <f>E46+F46</f>
        <v>21124754.399999999</v>
      </c>
      <c r="H46" s="3">
        <v>0</v>
      </c>
      <c r="I46" s="3">
        <v>0</v>
      </c>
      <c r="J46" s="3">
        <v>0</v>
      </c>
      <c r="K46" s="3">
        <v>0</v>
      </c>
      <c r="L46" s="3">
        <f>J46+K46</f>
        <v>0</v>
      </c>
      <c r="M46" s="3">
        <v>0</v>
      </c>
      <c r="N46" s="3">
        <v>0</v>
      </c>
      <c r="O46" s="3">
        <v>0</v>
      </c>
      <c r="P46" s="3">
        <v>0</v>
      </c>
      <c r="Q46" s="3">
        <f>O46+P46</f>
        <v>0</v>
      </c>
    </row>
    <row r="47" spans="1:17" ht="30">
      <c r="A47" s="21" t="s">
        <v>72</v>
      </c>
      <c r="B47" s="22" t="s">
        <v>73</v>
      </c>
      <c r="C47" s="3">
        <v>4500000</v>
      </c>
      <c r="D47" s="15">
        <v>0</v>
      </c>
      <c r="E47" s="3">
        <f>D47+C47</f>
        <v>4500000</v>
      </c>
      <c r="F47" s="3">
        <v>0</v>
      </c>
      <c r="G47" s="3">
        <f>F47+E47</f>
        <v>4500000</v>
      </c>
      <c r="H47" s="3">
        <v>0</v>
      </c>
      <c r="I47" s="3">
        <v>0</v>
      </c>
      <c r="J47" s="3">
        <f>H47+I47</f>
        <v>0</v>
      </c>
      <c r="K47" s="3">
        <v>0</v>
      </c>
      <c r="L47" s="3">
        <f>K47+J47</f>
        <v>0</v>
      </c>
      <c r="M47" s="8">
        <v>0</v>
      </c>
      <c r="N47" s="8">
        <v>0</v>
      </c>
      <c r="O47" s="8">
        <v>0</v>
      </c>
      <c r="P47" s="8">
        <v>0</v>
      </c>
      <c r="Q47" s="3">
        <f>P47+O47</f>
        <v>0</v>
      </c>
    </row>
    <row r="48" spans="1:17">
      <c r="A48" s="21" t="s">
        <v>100</v>
      </c>
      <c r="B48" s="22" t="s">
        <v>101</v>
      </c>
      <c r="C48" s="3">
        <v>0</v>
      </c>
      <c r="D48" s="15">
        <v>0</v>
      </c>
      <c r="E48" s="3">
        <v>0</v>
      </c>
      <c r="F48" s="3">
        <v>4500000</v>
      </c>
      <c r="G48" s="3">
        <f>F48+E48</f>
        <v>4500000</v>
      </c>
      <c r="H48" s="3">
        <v>0</v>
      </c>
      <c r="I48" s="3">
        <v>0</v>
      </c>
      <c r="J48" s="3">
        <v>0</v>
      </c>
      <c r="K48" s="3">
        <v>0</v>
      </c>
      <c r="L48" s="3">
        <f>K48+J48</f>
        <v>0</v>
      </c>
      <c r="M48" s="8">
        <v>0</v>
      </c>
      <c r="N48" s="8">
        <v>0</v>
      </c>
      <c r="O48" s="8">
        <v>0</v>
      </c>
      <c r="P48" s="8">
        <v>0</v>
      </c>
      <c r="Q48" s="3">
        <f>P48+O48</f>
        <v>0</v>
      </c>
    </row>
    <row r="49" spans="1:17" ht="45">
      <c r="A49" s="5" t="s">
        <v>74</v>
      </c>
      <c r="B49" s="6" t="s">
        <v>75</v>
      </c>
      <c r="C49" s="7">
        <f>20120614.01+660000+11097912.34+2600971.83+1096397.6</f>
        <v>35575895.780000001</v>
      </c>
      <c r="D49" s="7">
        <v>-35575895.780000001</v>
      </c>
      <c r="E49" s="7">
        <f>D49+C49</f>
        <v>0</v>
      </c>
      <c r="F49" s="7">
        <v>0</v>
      </c>
      <c r="G49" s="7">
        <f>F49+E49</f>
        <v>0</v>
      </c>
      <c r="H49" s="7">
        <v>660000</v>
      </c>
      <c r="I49" s="7">
        <v>-660000</v>
      </c>
      <c r="J49" s="7">
        <f>H49+I49</f>
        <v>0</v>
      </c>
      <c r="K49" s="7">
        <v>0</v>
      </c>
      <c r="L49" s="7">
        <f>K49+J49</f>
        <v>0</v>
      </c>
      <c r="M49" s="8">
        <v>660000</v>
      </c>
      <c r="N49" s="8">
        <v>-660000</v>
      </c>
      <c r="O49" s="8">
        <f>M49+N49</f>
        <v>0</v>
      </c>
      <c r="P49" s="8">
        <v>0</v>
      </c>
      <c r="Q49" s="7">
        <f>P49+O49</f>
        <v>0</v>
      </c>
    </row>
    <row r="50" spans="1:17" ht="30">
      <c r="A50" s="5" t="s">
        <v>98</v>
      </c>
      <c r="B50" s="6" t="s">
        <v>99</v>
      </c>
      <c r="C50" s="7">
        <v>0</v>
      </c>
      <c r="D50" s="7">
        <f>28000000+2200000+2000000+1000000+1700000+2680793.34+1820681.7+1008984.93-254887.84+35575895.78</f>
        <v>75731467.909999996</v>
      </c>
      <c r="E50" s="7">
        <f>C50+D50</f>
        <v>75731467.909999996</v>
      </c>
      <c r="F50" s="7">
        <f>408366-1651719.6</f>
        <v>-1243353.6000000001</v>
      </c>
      <c r="G50" s="7">
        <f>E50+F50</f>
        <v>74488114.310000002</v>
      </c>
      <c r="H50" s="7">
        <v>0</v>
      </c>
      <c r="I50" s="7">
        <f>2354298.17+660000</f>
        <v>3014298.17</v>
      </c>
      <c r="J50" s="7">
        <f>I50</f>
        <v>3014298.17</v>
      </c>
      <c r="K50" s="7"/>
      <c r="L50" s="7">
        <f>J50+K50</f>
        <v>3014298.17</v>
      </c>
      <c r="M50" s="8">
        <v>0</v>
      </c>
      <c r="N50" s="8">
        <v>660000</v>
      </c>
      <c r="O50" s="8">
        <f>M50+N50</f>
        <v>660000</v>
      </c>
      <c r="P50" s="8">
        <v>0</v>
      </c>
      <c r="Q50" s="7">
        <f>O50+P50</f>
        <v>660000</v>
      </c>
    </row>
    <row r="51" spans="1:17" ht="21.75" customHeight="1">
      <c r="A51" s="24" t="s">
        <v>78</v>
      </c>
      <c r="B51" s="25" t="s">
        <v>79</v>
      </c>
      <c r="C51" s="23">
        <f>C52</f>
        <v>2086016.39</v>
      </c>
      <c r="D51" s="23">
        <f>D52</f>
        <v>2.5499999999999998</v>
      </c>
      <c r="E51" s="23">
        <f>E52</f>
        <v>2086018.94</v>
      </c>
      <c r="F51" s="23">
        <f>F52</f>
        <v>0</v>
      </c>
      <c r="G51" s="23">
        <f>G52</f>
        <v>2086018.94</v>
      </c>
      <c r="H51" s="23">
        <f t="shared" ref="H51:P51" si="70">H52</f>
        <v>0</v>
      </c>
      <c r="I51" s="23">
        <f t="shared" si="70"/>
        <v>0</v>
      </c>
      <c r="J51" s="23">
        <f t="shared" si="70"/>
        <v>0</v>
      </c>
      <c r="K51" s="23">
        <f>K52</f>
        <v>0</v>
      </c>
      <c r="L51" s="23">
        <f>L52</f>
        <v>0</v>
      </c>
      <c r="M51" s="23">
        <f t="shared" si="70"/>
        <v>0</v>
      </c>
      <c r="N51" s="23">
        <f t="shared" si="70"/>
        <v>0</v>
      </c>
      <c r="O51" s="23">
        <f t="shared" si="70"/>
        <v>0</v>
      </c>
      <c r="P51" s="23">
        <f t="shared" si="70"/>
        <v>0</v>
      </c>
      <c r="Q51" s="23">
        <f>Q52</f>
        <v>0</v>
      </c>
    </row>
    <row r="52" spans="1:17" ht="46.5" customHeight="1">
      <c r="A52" s="26" t="s">
        <v>80</v>
      </c>
      <c r="B52" s="27" t="s">
        <v>81</v>
      </c>
      <c r="C52" s="7">
        <v>2086016.39</v>
      </c>
      <c r="D52" s="7">
        <v>2.5499999999999998</v>
      </c>
      <c r="E52" s="7">
        <f>C52+D52</f>
        <v>2086018.94</v>
      </c>
      <c r="F52" s="7">
        <v>0</v>
      </c>
      <c r="G52" s="7">
        <f>E52+F52</f>
        <v>2086018.94</v>
      </c>
      <c r="H52" s="7">
        <v>0</v>
      </c>
      <c r="I52" s="7">
        <v>0</v>
      </c>
      <c r="J52" s="7">
        <f>H52+I52</f>
        <v>0</v>
      </c>
      <c r="K52" s="7">
        <v>0</v>
      </c>
      <c r="L52" s="7">
        <f>J52+K52</f>
        <v>0</v>
      </c>
      <c r="M52" s="8">
        <v>0</v>
      </c>
      <c r="N52" s="8">
        <v>0</v>
      </c>
      <c r="O52" s="8">
        <v>0</v>
      </c>
      <c r="P52" s="8">
        <v>0</v>
      </c>
      <c r="Q52" s="7">
        <f>O52+P52</f>
        <v>0</v>
      </c>
    </row>
    <row r="53" spans="1:17">
      <c r="A53" s="24" t="s">
        <v>82</v>
      </c>
      <c r="B53" s="25" t="s">
        <v>83</v>
      </c>
      <c r="C53" s="31">
        <f t="shared" ref="C53:Q53" si="71">C54</f>
        <v>0</v>
      </c>
      <c r="D53" s="1">
        <f t="shared" si="71"/>
        <v>303904349.06999999</v>
      </c>
      <c r="E53" s="1">
        <f t="shared" si="71"/>
        <v>303904349.06999999</v>
      </c>
      <c r="F53" s="1">
        <f t="shared" si="71"/>
        <v>8000000</v>
      </c>
      <c r="G53" s="1">
        <f t="shared" si="71"/>
        <v>311904349.06999999</v>
      </c>
      <c r="H53" s="1">
        <f t="shared" si="71"/>
        <v>0</v>
      </c>
      <c r="I53" s="1">
        <f t="shared" si="71"/>
        <v>0</v>
      </c>
      <c r="J53" s="1">
        <f t="shared" si="71"/>
        <v>0</v>
      </c>
      <c r="K53" s="1">
        <f t="shared" si="71"/>
        <v>0</v>
      </c>
      <c r="L53" s="1">
        <f t="shared" si="71"/>
        <v>0</v>
      </c>
      <c r="M53" s="1">
        <f t="shared" si="71"/>
        <v>0</v>
      </c>
      <c r="N53" s="1">
        <f t="shared" si="71"/>
        <v>0</v>
      </c>
      <c r="O53" s="1">
        <f t="shared" si="71"/>
        <v>0</v>
      </c>
      <c r="P53" s="1">
        <f t="shared" si="71"/>
        <v>0</v>
      </c>
      <c r="Q53" s="1">
        <f t="shared" si="71"/>
        <v>0</v>
      </c>
    </row>
    <row r="54" spans="1:17">
      <c r="A54" s="26" t="s">
        <v>84</v>
      </c>
      <c r="B54" s="27" t="s">
        <v>85</v>
      </c>
      <c r="C54" s="30">
        <v>0</v>
      </c>
      <c r="D54" s="7">
        <f>1472580-568230.93+150000000+153000000</f>
        <v>303904349.06999999</v>
      </c>
      <c r="E54" s="7">
        <f>C54+D54</f>
        <v>303904349.06999999</v>
      </c>
      <c r="F54" s="7">
        <f>1000000+6000000+1000000</f>
        <v>8000000</v>
      </c>
      <c r="G54" s="7">
        <f>E54+F54</f>
        <v>311904349.06999999</v>
      </c>
      <c r="H54" s="7">
        <v>0</v>
      </c>
      <c r="I54" s="7">
        <v>0</v>
      </c>
      <c r="J54" s="7">
        <f>H54+I54</f>
        <v>0</v>
      </c>
      <c r="K54" s="7">
        <v>0</v>
      </c>
      <c r="L54" s="7">
        <f>J54+K54</f>
        <v>0</v>
      </c>
      <c r="M54" s="8">
        <v>0</v>
      </c>
      <c r="N54" s="8">
        <v>0</v>
      </c>
      <c r="O54" s="8">
        <v>0</v>
      </c>
      <c r="P54" s="8">
        <v>0</v>
      </c>
      <c r="Q54" s="7">
        <f>O54+P54</f>
        <v>0</v>
      </c>
    </row>
    <row r="55" spans="1:17" ht="60" hidden="1" customHeight="1" outlineLevel="1">
      <c r="A55" s="32" t="s">
        <v>86</v>
      </c>
      <c r="B55" s="37" t="s">
        <v>87</v>
      </c>
      <c r="C55" s="31"/>
      <c r="D55" s="1"/>
      <c r="E55" s="1"/>
      <c r="F55" s="1"/>
      <c r="G55" s="1"/>
      <c r="H55" s="1"/>
      <c r="I55" s="1"/>
      <c r="J55" s="1"/>
      <c r="K55" s="1"/>
      <c r="L55" s="1"/>
      <c r="M55" s="8"/>
      <c r="N55" s="8"/>
      <c r="O55" s="8"/>
      <c r="P55" s="8"/>
      <c r="Q55" s="1"/>
    </row>
    <row r="56" spans="1:17" ht="45" hidden="1" outlineLevel="1">
      <c r="A56" s="33" t="s">
        <v>88</v>
      </c>
      <c r="B56" s="34" t="s">
        <v>89</v>
      </c>
      <c r="C56" s="35"/>
      <c r="D56" s="3"/>
      <c r="E56" s="3"/>
      <c r="F56" s="3"/>
      <c r="G56" s="3"/>
      <c r="H56" s="3"/>
      <c r="I56" s="3"/>
      <c r="J56" s="3"/>
      <c r="K56" s="3"/>
      <c r="L56" s="3"/>
      <c r="M56" s="8"/>
      <c r="N56" s="8"/>
      <c r="O56" s="8"/>
      <c r="P56" s="8"/>
      <c r="Q56" s="3"/>
    </row>
    <row r="57" spans="1:17" ht="38.25" collapsed="1">
      <c r="A57" s="36" t="s">
        <v>90</v>
      </c>
      <c r="B57" s="38" t="s">
        <v>91</v>
      </c>
      <c r="C57" s="31">
        <f>C58</f>
        <v>0</v>
      </c>
      <c r="D57" s="1">
        <f t="shared" ref="D57:Q57" si="72">D58</f>
        <v>-989590.14999999991</v>
      </c>
      <c r="E57" s="1">
        <f t="shared" si="72"/>
        <v>-989590.14999999991</v>
      </c>
      <c r="F57" s="1">
        <f t="shared" si="72"/>
        <v>-62041.760000000002</v>
      </c>
      <c r="G57" s="1">
        <f t="shared" si="72"/>
        <v>-1051631.9099999999</v>
      </c>
      <c r="H57" s="1">
        <f t="shared" si="72"/>
        <v>0</v>
      </c>
      <c r="I57" s="1">
        <f t="shared" si="72"/>
        <v>0</v>
      </c>
      <c r="J57" s="1">
        <f t="shared" si="72"/>
        <v>0</v>
      </c>
      <c r="K57" s="1">
        <f t="shared" si="72"/>
        <v>0</v>
      </c>
      <c r="L57" s="1">
        <f t="shared" si="72"/>
        <v>0</v>
      </c>
      <c r="M57" s="1">
        <f t="shared" si="72"/>
        <v>0</v>
      </c>
      <c r="N57" s="1">
        <f t="shared" si="72"/>
        <v>0</v>
      </c>
      <c r="O57" s="1">
        <f t="shared" si="72"/>
        <v>0</v>
      </c>
      <c r="P57" s="1">
        <f t="shared" si="72"/>
        <v>0</v>
      </c>
      <c r="Q57" s="1">
        <f t="shared" si="72"/>
        <v>0</v>
      </c>
    </row>
    <row r="58" spans="1:17" ht="45">
      <c r="A58" s="33" t="s">
        <v>92</v>
      </c>
      <c r="B58" s="34" t="s">
        <v>93</v>
      </c>
      <c r="C58" s="35">
        <v>0</v>
      </c>
      <c r="D58" s="3">
        <f>-2503916.15-16.35+1514342.35</f>
        <v>-989590.14999999991</v>
      </c>
      <c r="E58" s="3">
        <f>C58+D58</f>
        <v>-989590.14999999991</v>
      </c>
      <c r="F58" s="3">
        <v>-62041.760000000002</v>
      </c>
      <c r="G58" s="3">
        <f>E58+F58</f>
        <v>-1051631.9099999999</v>
      </c>
      <c r="H58" s="3">
        <v>0</v>
      </c>
      <c r="I58" s="3">
        <v>0</v>
      </c>
      <c r="J58" s="3">
        <f>H58+I58</f>
        <v>0</v>
      </c>
      <c r="K58" s="3">
        <v>0</v>
      </c>
      <c r="L58" s="3">
        <f>J58+K58</f>
        <v>0</v>
      </c>
      <c r="M58" s="8">
        <v>0</v>
      </c>
      <c r="N58" s="8">
        <v>0</v>
      </c>
      <c r="O58" s="8">
        <v>0</v>
      </c>
      <c r="P58" s="8">
        <v>0</v>
      </c>
      <c r="Q58" s="3">
        <f>O58+P58</f>
        <v>0</v>
      </c>
    </row>
    <row r="59" spans="1:17" ht="18.75" customHeight="1">
      <c r="A59" s="56" t="s">
        <v>76</v>
      </c>
      <c r="B59" s="57"/>
      <c r="C59" s="1">
        <f t="shared" ref="C59:Q59" si="73">C4+C44</f>
        <v>568967182.87</v>
      </c>
      <c r="D59" s="1">
        <f t="shared" si="73"/>
        <v>364195088</v>
      </c>
      <c r="E59" s="51">
        <f t="shared" si="73"/>
        <v>933162270.87</v>
      </c>
      <c r="F59" s="51">
        <f t="shared" si="73"/>
        <v>16835540.950000003</v>
      </c>
      <c r="G59" s="1">
        <f t="shared" si="73"/>
        <v>949997811.81999993</v>
      </c>
      <c r="H59" s="51">
        <f t="shared" si="73"/>
        <v>543697913.00999999</v>
      </c>
      <c r="I59" s="1">
        <f t="shared" si="73"/>
        <v>2354298.17</v>
      </c>
      <c r="J59" s="51">
        <f>J4+J44</f>
        <v>541879735.17999995</v>
      </c>
      <c r="K59" s="51">
        <f t="shared" si="73"/>
        <v>0</v>
      </c>
      <c r="L59" s="51">
        <f t="shared" si="73"/>
        <v>541879735.17999995</v>
      </c>
      <c r="M59" s="51">
        <f t="shared" si="73"/>
        <v>558384907.00999999</v>
      </c>
      <c r="N59" s="51">
        <f t="shared" si="73"/>
        <v>0</v>
      </c>
      <c r="O59" s="51">
        <f>O4+O44</f>
        <v>558384907.00999999</v>
      </c>
      <c r="P59" s="1">
        <f t="shared" si="73"/>
        <v>0</v>
      </c>
      <c r="Q59" s="1">
        <f t="shared" si="73"/>
        <v>558384907.00999999</v>
      </c>
    </row>
    <row r="60" spans="1:17" ht="18.75" customHeight="1">
      <c r="A60" s="52"/>
      <c r="B60" s="52"/>
      <c r="C60" s="53"/>
      <c r="D60" s="53"/>
      <c r="E60" s="54"/>
      <c r="F60" s="53"/>
      <c r="G60" s="53"/>
      <c r="H60" s="55"/>
      <c r="I60" s="53"/>
      <c r="J60" s="54"/>
      <c r="K60" s="53"/>
      <c r="L60" s="53"/>
      <c r="M60" s="53"/>
      <c r="N60" s="53"/>
      <c r="O60" s="54"/>
      <c r="P60" s="53"/>
      <c r="Q60" s="53"/>
    </row>
    <row r="61" spans="1:17" hidden="1" outlineLevel="1">
      <c r="E61" s="9">
        <v>2022</v>
      </c>
      <c r="F61" s="9">
        <v>2023</v>
      </c>
      <c r="G61" s="9">
        <v>2024</v>
      </c>
    </row>
    <row r="62" spans="1:17" hidden="1" outlineLevel="1">
      <c r="B62" s="9" t="s">
        <v>118</v>
      </c>
      <c r="E62" s="28">
        <f>E64-E63</f>
        <v>125190672.94982553</v>
      </c>
      <c r="F62" s="28">
        <f t="shared" ref="F62:G62" si="74">F64-F63</f>
        <v>2.1753311157226563E-3</v>
      </c>
      <c r="G62" s="28">
        <f t="shared" si="74"/>
        <v>-2.3016929626464844E-3</v>
      </c>
      <c r="M62" s="28"/>
    </row>
    <row r="63" spans="1:17" hidden="1" outlineLevel="1">
      <c r="B63" s="9" t="s">
        <v>120</v>
      </c>
      <c r="C63" s="28"/>
      <c r="D63" s="28"/>
      <c r="E63" s="28">
        <f>G59</f>
        <v>949997811.81999993</v>
      </c>
      <c r="F63" s="28">
        <f>L59</f>
        <v>541879735.17999995</v>
      </c>
      <c r="G63" s="28">
        <f>O59</f>
        <v>558384907.00999999</v>
      </c>
    </row>
    <row r="64" spans="1:17" hidden="1" outlineLevel="1">
      <c r="B64" s="9" t="s">
        <v>121</v>
      </c>
      <c r="C64" s="29"/>
      <c r="D64" s="29"/>
      <c r="E64" s="28">
        <f>[1]Ведомств.!$K$6</f>
        <v>1075188484.7698255</v>
      </c>
      <c r="F64" s="28">
        <f>[1]Ведомств.!$N$6</f>
        <v>541879735.18217528</v>
      </c>
      <c r="G64" s="28">
        <f>[1]Ведомств.!$Q$6</f>
        <v>558384907.0076983</v>
      </c>
    </row>
    <row r="65" spans="2:12" hidden="1" outlineLevel="1">
      <c r="C65" s="29"/>
      <c r="D65" s="29"/>
      <c r="E65" s="28"/>
      <c r="F65" s="28">
        <f>F64-F68</f>
        <v>0</v>
      </c>
      <c r="G65" s="28">
        <f>G64-G68</f>
        <v>0</v>
      </c>
    </row>
    <row r="66" spans="2:12" hidden="1" outlineLevel="1">
      <c r="B66" s="9" t="s">
        <v>116</v>
      </c>
      <c r="C66" s="29"/>
      <c r="D66" s="29"/>
      <c r="E66" s="28">
        <f>[2]Програм.!$H$6</f>
        <v>853212314.02982557</v>
      </c>
      <c r="F66" s="28">
        <f>[2]Програм.!$K$6</f>
        <v>324398073.1621753</v>
      </c>
      <c r="G66" s="28">
        <f>[2]Програм.!$N$6</f>
        <v>325524683.81769818</v>
      </c>
      <c r="K66" s="28"/>
    </row>
    <row r="67" spans="2:12" hidden="1" outlineLevel="1">
      <c r="B67" s="9" t="s">
        <v>117</v>
      </c>
      <c r="C67" s="29"/>
      <c r="D67" s="29"/>
      <c r="E67" s="28">
        <f>[3]Table1!$H$6</f>
        <v>221976170.74000001</v>
      </c>
      <c r="F67" s="28">
        <f>[3]Table1!$I$6</f>
        <v>217481662.02000004</v>
      </c>
      <c r="G67" s="28">
        <f>[3]Table1!$L$6</f>
        <v>232860223.19</v>
      </c>
      <c r="H67" s="28"/>
      <c r="I67" s="28"/>
      <c r="J67" s="28"/>
      <c r="K67" s="28"/>
      <c r="L67" s="28"/>
    </row>
    <row r="68" spans="2:12" hidden="1" outlineLevel="1">
      <c r="C68" s="39"/>
      <c r="D68" s="29"/>
      <c r="E68" s="28">
        <f>E66+E67</f>
        <v>1075188484.7698255</v>
      </c>
      <c r="F68" s="28">
        <f>F66+F67</f>
        <v>541879735.1821754</v>
      </c>
      <c r="G68" s="28">
        <f>G66+G67</f>
        <v>558384907.00769818</v>
      </c>
      <c r="K68" s="28"/>
    </row>
    <row r="69" spans="2:12" hidden="1" outlineLevel="1">
      <c r="B69" s="9" t="s">
        <v>119</v>
      </c>
      <c r="C69" s="29"/>
      <c r="D69" s="29"/>
      <c r="E69" s="28">
        <v>125190672.95</v>
      </c>
      <c r="F69" s="9">
        <v>0</v>
      </c>
      <c r="G69" s="9">
        <v>0</v>
      </c>
    </row>
    <row r="70" spans="2:12" collapsed="1">
      <c r="C70" s="29"/>
      <c r="D70" s="29"/>
      <c r="E70" s="28"/>
      <c r="F70" s="28"/>
    </row>
    <row r="72" spans="2:12">
      <c r="C72" s="28"/>
      <c r="D72" s="28"/>
      <c r="E72" s="28"/>
    </row>
    <row r="74" spans="2:12">
      <c r="C74" s="28"/>
      <c r="D74" s="28"/>
    </row>
  </sheetData>
  <mergeCells count="3">
    <mergeCell ref="A59:B59"/>
    <mergeCell ref="A1:Q1"/>
    <mergeCell ref="A2:Q2"/>
  </mergeCells>
  <pageMargins left="0.51181102362204722" right="0" top="0.35433070866141736" bottom="0.35433070866141736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Николаевна Седых</dc:creator>
  <cp:lastModifiedBy>Анна Пальчикова</cp:lastModifiedBy>
  <cp:lastPrinted>2022-06-27T05:35:18Z</cp:lastPrinted>
  <dcterms:created xsi:type="dcterms:W3CDTF">2015-06-05T18:19:34Z</dcterms:created>
  <dcterms:modified xsi:type="dcterms:W3CDTF">2022-06-27T05:35:23Z</dcterms:modified>
</cp:coreProperties>
</file>