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<sst xmlns="http://schemas.openxmlformats.org/spreadsheetml/2006/main" count="102" uniqueCount="73">
  <si>
    <t>k5</t>
  </si>
  <si>
    <t>Социально-экономическое положение и прогноз на 2016-2018 годы</t>
  </si>
  <si>
    <t>МО "Город Мирный"</t>
  </si>
  <si>
    <t>№ стр.</t>
  </si>
  <si>
    <t>Единица измерения</t>
  </si>
  <si>
    <t>2012 год</t>
  </si>
  <si>
    <t>2014 год  отчет</t>
  </si>
  <si>
    <t>2015 год</t>
  </si>
  <si>
    <t>2016 год</t>
  </si>
  <si>
    <t>2017 год</t>
  </si>
  <si>
    <t>2018 год</t>
  </si>
  <si>
    <t>отчет</t>
  </si>
  <si>
    <t>оценка</t>
  </si>
  <si>
    <t>прогноз</t>
  </si>
  <si>
    <t>темп роста к 2014г.%</t>
  </si>
  <si>
    <t>темп роста к 2015г.</t>
  </si>
  <si>
    <t>темп роста к  оценке 2014г.</t>
  </si>
  <si>
    <t xml:space="preserve">Численность постоянного населения на конец года </t>
  </si>
  <si>
    <t>человек</t>
  </si>
  <si>
    <t>Численность тpудоспособного населения в трудоспособном возрасте</t>
  </si>
  <si>
    <t>Численность населения в возрасте моложе трудоспособного возраста</t>
  </si>
  <si>
    <t>Численность населения в возрасте старше трудоспособного возраста</t>
  </si>
  <si>
    <t xml:space="preserve">Численность занятых всеми видами  экономической деятельности </t>
  </si>
  <si>
    <t>Численность занятых всеми видами  экономической деятельности к  численности постоянного населения</t>
  </si>
  <si>
    <t>%</t>
  </si>
  <si>
    <t>Численность занятых на предприятиях и организациях</t>
  </si>
  <si>
    <t>Признано в установленном порядке безработными</t>
  </si>
  <si>
    <t xml:space="preserve">Уровень зарегистрированной безработицы </t>
  </si>
  <si>
    <t>Сpеднемесячная заpаботная плата pаботников предприятий и организаций</t>
  </si>
  <si>
    <t>руб.</t>
  </si>
  <si>
    <t xml:space="preserve">Коэффициент рождаемости </t>
  </si>
  <si>
    <t>на 1000 чел. населения</t>
  </si>
  <si>
    <t xml:space="preserve">Коэффициент смертности </t>
  </si>
  <si>
    <t xml:space="preserve">Коэффициент естественного прироста </t>
  </si>
  <si>
    <t xml:space="preserve"> Производство важнейших видов промышленной продукции</t>
  </si>
  <si>
    <t>Объём добычи алмазов</t>
  </si>
  <si>
    <t>млн. долл. США</t>
  </si>
  <si>
    <t xml:space="preserve"> Нефть добытая</t>
  </si>
  <si>
    <t>тыс.тонн</t>
  </si>
  <si>
    <t xml:space="preserve"> Газ природный</t>
  </si>
  <si>
    <t>млн.куб.м</t>
  </si>
  <si>
    <t xml:space="preserve"> Газовый конденсат</t>
  </si>
  <si>
    <t xml:space="preserve">  Топливо печное бытовое</t>
  </si>
  <si>
    <t xml:space="preserve">  Хлеб и хлебобулочные  изделия</t>
  </si>
  <si>
    <t>тонн</t>
  </si>
  <si>
    <t xml:space="preserve">Цельномолочная продукция </t>
  </si>
  <si>
    <t>Полиграфическая продукция :</t>
  </si>
  <si>
    <t>Газеты (экземпляров, тираж условный/в 4-х полосном исчислении формата А2)</t>
  </si>
  <si>
    <t>млн. штук</t>
  </si>
  <si>
    <t xml:space="preserve">  Книги и брошюры</t>
  </si>
  <si>
    <t>млн.листов-оттисков</t>
  </si>
  <si>
    <t xml:space="preserve"> Объем производства сельскохозяйственной продукции:</t>
  </si>
  <si>
    <t xml:space="preserve">       - картофеля</t>
  </si>
  <si>
    <t xml:space="preserve">       - овощей</t>
  </si>
  <si>
    <t>Индекс потребительских цен  по РС(Я)  :</t>
  </si>
  <si>
    <t>на товары</t>
  </si>
  <si>
    <t xml:space="preserve">на платные услуги </t>
  </si>
  <si>
    <t>Объем отгруженных товаров собственного производства, выполненных работ и услуг собственными силами (в действующих ценах без НДС и акциза)</t>
  </si>
  <si>
    <t>млн.руб.</t>
  </si>
  <si>
    <t>Платные услуги населению в действующих ценах</t>
  </si>
  <si>
    <t xml:space="preserve">Производство потребительских товаров  в действующих ценах </t>
  </si>
  <si>
    <t>Объём розничной торговли</t>
  </si>
  <si>
    <t xml:space="preserve">Бюджет муниципального образования </t>
  </si>
  <si>
    <t>Налоговые доходы местного бюджета</t>
  </si>
  <si>
    <t>тыс.руб.</t>
  </si>
  <si>
    <t xml:space="preserve">Неналоговые доходы местного  бюджета </t>
  </si>
  <si>
    <t>Собственные доходы местного бюджета</t>
  </si>
  <si>
    <t>Безвозмездные поступления</t>
  </si>
  <si>
    <t xml:space="preserve">Всего доходов местного бюджета </t>
  </si>
  <si>
    <t>Расходы местного бюджета</t>
  </si>
  <si>
    <t xml:space="preserve">Профицит / дефицит бюджета </t>
  </si>
  <si>
    <t xml:space="preserve">К собственным доходам </t>
  </si>
  <si>
    <t>Приложение                                                                                               к Основным прогнозным показателям социально-экономического развития МО «Город Мирный»  на 2015 год и плановый период 2016-2018 г.г. утвержденным Постановлением городской Администрации                                                                                                   от 12.11.2015г. № 1193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</si>
</sst>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4"/>
      <color indexed="8"/>
      <name val="Times New Roman"/>
      <family val="1"/>
    </font>
    <font>
      <b/>
      <sz val="11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sz val="8"/>
      <color indexed="8"/>
      <name val="Times New Roman"/>
      <family val="1"/>
    </font>
    <font>
      <b/>
      <sz val="10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 horizontal="left" vertical="top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0" fontId="7" fillId="0" borderId="0" xfId="0" applyFont="1" applyFill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horizontal="center" vertical="top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3" fontId="4" fillId="33" borderId="10" xfId="0" applyNumberFormat="1" applyFont="1" applyFill="1" applyBorder="1" applyAlignment="1" applyProtection="1">
      <alignment horizontal="right" vertical="center"/>
      <protection/>
    </xf>
    <xf numFmtId="3" fontId="5" fillId="5" borderId="10" xfId="0" applyNumberFormat="1" applyFont="1" applyFill="1" applyBorder="1" applyAlignment="1" applyProtection="1">
      <alignment horizontal="right" vertical="center"/>
      <protection/>
    </xf>
    <xf numFmtId="3" fontId="5" fillId="33" borderId="10" xfId="0" applyNumberFormat="1" applyFont="1" applyFill="1" applyBorder="1" applyAlignment="1" applyProtection="1">
      <alignment horizontal="right" vertical="center"/>
      <protection/>
    </xf>
    <xf numFmtId="164" fontId="5" fillId="33" borderId="10" xfId="0" applyNumberFormat="1" applyFont="1" applyFill="1" applyBorder="1" applyAlignment="1">
      <alignment horizontal="right" vertical="center"/>
    </xf>
    <xf numFmtId="164" fontId="4" fillId="33" borderId="10" xfId="0" applyNumberFormat="1" applyFont="1" applyFill="1" applyBorder="1" applyAlignment="1" applyProtection="1">
      <alignment horizontal="right" vertical="center"/>
      <protection/>
    </xf>
    <xf numFmtId="164" fontId="4" fillId="33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4" fontId="5" fillId="5" borderId="10" xfId="0" applyNumberFormat="1" applyFont="1" applyFill="1" applyBorder="1" applyAlignment="1" applyProtection="1">
      <alignment horizontal="right" vertical="center"/>
      <protection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vertical="center" wrapText="1"/>
    </xf>
    <xf numFmtId="165" fontId="4" fillId="33" borderId="10" xfId="0" applyNumberFormat="1" applyFont="1" applyFill="1" applyBorder="1" applyAlignment="1" applyProtection="1">
      <alignment horizontal="right" vertical="center"/>
      <protection/>
    </xf>
    <xf numFmtId="165" fontId="5" fillId="5" borderId="10" xfId="0" applyNumberFormat="1" applyFont="1" applyFill="1" applyBorder="1" applyAlignment="1" applyProtection="1">
      <alignment horizontal="right" vertical="center"/>
      <protection/>
    </xf>
    <xf numFmtId="165" fontId="5" fillId="33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10" fillId="34" borderId="10" xfId="0" applyFont="1" applyFill="1" applyBorder="1" applyAlignment="1" applyProtection="1">
      <alignment vertical="center" wrapText="1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165" fontId="5" fillId="33" borderId="10" xfId="0" applyNumberFormat="1" applyFont="1" applyFill="1" applyBorder="1" applyAlignment="1">
      <alignment horizontal="right" vertical="center"/>
    </xf>
    <xf numFmtId="0" fontId="0" fillId="36" borderId="0" xfId="0" applyFill="1" applyAlignment="1">
      <alignment/>
    </xf>
    <xf numFmtId="0" fontId="0" fillId="36" borderId="0" xfId="0" applyFill="1" applyAlignment="1" applyProtection="1">
      <alignment/>
      <protection/>
    </xf>
    <xf numFmtId="0" fontId="4" fillId="34" borderId="1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" fontId="5" fillId="33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 applyProtection="1">
      <alignment horizontal="center" vertical="center"/>
      <protection/>
    </xf>
    <xf numFmtId="164" fontId="11" fillId="0" borderId="0" xfId="0" applyNumberFormat="1" applyFont="1" applyFill="1" applyBorder="1" applyAlignment="1" applyProtection="1">
      <alignment vertical="top"/>
      <protection/>
    </xf>
    <xf numFmtId="0" fontId="10" fillId="0" borderId="10" xfId="0" applyFont="1" applyFill="1" applyBorder="1" applyAlignment="1" applyProtection="1">
      <alignment vertical="center" wrapText="1"/>
      <protection/>
    </xf>
    <xf numFmtId="165" fontId="47" fillId="33" borderId="10" xfId="0" applyNumberFormat="1" applyFont="1" applyFill="1" applyBorder="1" applyAlignment="1" applyProtection="1">
      <alignment horizontal="right" vertical="center"/>
      <protection/>
    </xf>
    <xf numFmtId="165" fontId="47" fillId="5" borderId="10" xfId="0" applyNumberFormat="1" applyFont="1" applyFill="1" applyBorder="1" applyAlignment="1" applyProtection="1">
      <alignment horizontal="right" vertical="center"/>
      <protection/>
    </xf>
    <xf numFmtId="165" fontId="4" fillId="0" borderId="10" xfId="0" applyNumberFormat="1" applyFont="1" applyFill="1" applyBorder="1" applyAlignment="1" applyProtection="1">
      <alignment horizontal="right" vertical="center"/>
      <protection/>
    </xf>
    <xf numFmtId="165" fontId="5" fillId="33" borderId="10" xfId="60" applyNumberFormat="1" applyFont="1" applyFill="1" applyBorder="1" applyAlignment="1">
      <alignment horizontal="right" vertical="center"/>
    </xf>
    <xf numFmtId="0" fontId="0" fillId="0" borderId="11" xfId="0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13" fillId="33" borderId="0" xfId="0" applyFont="1" applyFill="1" applyBorder="1" applyAlignment="1">
      <alignment horizontal="right"/>
    </xf>
    <xf numFmtId="0" fontId="48" fillId="33" borderId="0" xfId="0" applyFont="1" applyFill="1" applyBorder="1" applyAlignment="1">
      <alignment horizontal="right"/>
    </xf>
    <xf numFmtId="0" fontId="3" fillId="33" borderId="0" xfId="0" applyFont="1" applyFill="1" applyBorder="1" applyAlignment="1" applyProtection="1">
      <alignment wrapText="1"/>
      <protection/>
    </xf>
    <xf numFmtId="0" fontId="3" fillId="0" borderId="0" xfId="0" applyFont="1" applyAlignment="1">
      <alignment horizontal="left" wrapText="1"/>
    </xf>
    <xf numFmtId="0" fontId="6" fillId="0" borderId="0" xfId="0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 applyProtection="1">
      <alignment horizontal="center" vertical="top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5" borderId="10" xfId="0" applyFont="1" applyFill="1" applyBorder="1" applyAlignment="1" applyProtection="1">
      <alignment horizontal="center" vertical="center" wrapText="1"/>
      <protection hidden="1"/>
    </xf>
    <xf numFmtId="0" fontId="5" fillId="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12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0"/>
  <sheetViews>
    <sheetView tabSelected="1" zoomScalePageLayoutView="0" workbookViewId="0" topLeftCell="A1">
      <selection activeCell="H1" sqref="H1:M1"/>
    </sheetView>
  </sheetViews>
  <sheetFormatPr defaultColWidth="9.140625" defaultRowHeight="15" outlineLevelCol="1"/>
  <cols>
    <col min="1" max="1" width="4.00390625" style="8" customWidth="1"/>
    <col min="2" max="2" width="58.7109375" style="8" customWidth="1"/>
    <col min="3" max="3" width="11.7109375" style="8" customWidth="1"/>
    <col min="4" max="4" width="11.57421875" style="8" hidden="1" customWidth="1" outlineLevel="1"/>
    <col min="5" max="5" width="13.28125" style="2" bestFit="1" customWidth="1" collapsed="1"/>
    <col min="6" max="6" width="11.00390625" style="8" customWidth="1"/>
    <col min="7" max="7" width="12.140625" style="8" customWidth="1"/>
    <col min="8" max="8" width="8.00390625" style="8" customWidth="1"/>
    <col min="9" max="9" width="11.57421875" style="8" customWidth="1"/>
    <col min="10" max="10" width="7.57421875" style="8" customWidth="1"/>
    <col min="11" max="11" width="11.57421875" style="8" customWidth="1"/>
    <col min="12" max="12" width="7.57421875" style="8" customWidth="1"/>
    <col min="13" max="13" width="10.7109375" style="8" customWidth="1"/>
    <col min="14" max="14" width="2.421875" style="58" customWidth="1"/>
    <col min="15" max="20" width="8.8515625" style="8" customWidth="1"/>
    <col min="21" max="253" width="9.140625" style="8" customWidth="1"/>
    <col min="254" max="254" width="4.00390625" style="8" customWidth="1"/>
    <col min="255" max="255" width="58.7109375" style="8" customWidth="1"/>
    <col min="256" max="16384" width="11.7109375" style="8" customWidth="1"/>
  </cols>
  <sheetData>
    <row r="1" spans="1:23" ht="91.5" customHeight="1">
      <c r="A1" s="1" t="s">
        <v>0</v>
      </c>
      <c r="B1" s="2"/>
      <c r="C1" s="3"/>
      <c r="D1" s="4"/>
      <c r="E1" s="5"/>
      <c r="F1" s="4"/>
      <c r="G1" s="4"/>
      <c r="H1" s="65" t="s">
        <v>72</v>
      </c>
      <c r="I1" s="65"/>
      <c r="J1" s="65"/>
      <c r="K1" s="65"/>
      <c r="L1" s="65"/>
      <c r="M1" s="65"/>
      <c r="N1" s="6"/>
      <c r="O1" s="7"/>
      <c r="P1" s="7"/>
      <c r="Q1" s="7"/>
      <c r="R1" s="7"/>
      <c r="S1" s="7"/>
      <c r="T1" s="7"/>
      <c r="U1" s="7"/>
      <c r="V1" s="7"/>
      <c r="W1" s="7"/>
    </row>
    <row r="2" spans="1:20" ht="18.7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9"/>
      <c r="O2" s="10"/>
      <c r="P2" s="10"/>
      <c r="Q2" s="10"/>
      <c r="R2" s="10"/>
      <c r="S2" s="10"/>
      <c r="T2" s="10"/>
    </row>
    <row r="3" spans="1:20" ht="18.75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11"/>
      <c r="O3" s="10"/>
      <c r="P3" s="10"/>
      <c r="Q3" s="10"/>
      <c r="R3" s="10"/>
      <c r="S3" s="10"/>
      <c r="T3" s="10"/>
    </row>
    <row r="4" spans="1:20" ht="18.75">
      <c r="A4" s="68" t="s">
        <v>3</v>
      </c>
      <c r="B4" s="68"/>
      <c r="C4" s="68" t="s">
        <v>4</v>
      </c>
      <c r="D4" s="12" t="s">
        <v>5</v>
      </c>
      <c r="E4" s="69" t="s">
        <v>6</v>
      </c>
      <c r="F4" s="13" t="s">
        <v>7</v>
      </c>
      <c r="G4" s="71" t="s">
        <v>8</v>
      </c>
      <c r="H4" s="71"/>
      <c r="I4" s="71" t="s">
        <v>9</v>
      </c>
      <c r="J4" s="71"/>
      <c r="K4" s="71" t="s">
        <v>10</v>
      </c>
      <c r="L4" s="71"/>
      <c r="M4" s="71"/>
      <c r="N4" s="14"/>
      <c r="O4" s="10"/>
      <c r="P4" s="10"/>
      <c r="Q4" s="10"/>
      <c r="R4" s="10"/>
      <c r="S4" s="10"/>
      <c r="T4" s="10"/>
    </row>
    <row r="5" spans="1:20" ht="36">
      <c r="A5" s="68"/>
      <c r="B5" s="68"/>
      <c r="C5" s="68"/>
      <c r="D5" s="15" t="s">
        <v>11</v>
      </c>
      <c r="E5" s="70"/>
      <c r="F5" s="16" t="s">
        <v>12</v>
      </c>
      <c r="G5" s="15" t="s">
        <v>13</v>
      </c>
      <c r="H5" s="15" t="s">
        <v>14</v>
      </c>
      <c r="I5" s="15" t="s">
        <v>13</v>
      </c>
      <c r="J5" s="15" t="s">
        <v>15</v>
      </c>
      <c r="K5" s="15" t="s">
        <v>13</v>
      </c>
      <c r="L5" s="15" t="s">
        <v>15</v>
      </c>
      <c r="M5" s="15" t="s">
        <v>16</v>
      </c>
      <c r="N5" s="17"/>
      <c r="O5" s="10"/>
      <c r="P5" s="10"/>
      <c r="Q5" s="10"/>
      <c r="R5" s="10"/>
      <c r="S5" s="10"/>
      <c r="T5" s="10"/>
    </row>
    <row r="6" spans="1:17" s="28" customFormat="1" ht="18.75">
      <c r="A6" s="18">
        <v>1</v>
      </c>
      <c r="B6" s="19" t="s">
        <v>17</v>
      </c>
      <c r="C6" s="15" t="s">
        <v>18</v>
      </c>
      <c r="D6" s="20">
        <v>34912</v>
      </c>
      <c r="E6" s="21">
        <v>34354</v>
      </c>
      <c r="F6" s="22">
        <v>34354</v>
      </c>
      <c r="G6" s="20">
        <v>34354</v>
      </c>
      <c r="H6" s="23">
        <f>G6/F6*100</f>
        <v>100</v>
      </c>
      <c r="I6" s="20">
        <v>34354</v>
      </c>
      <c r="J6" s="23">
        <f>I6/G6*100</f>
        <v>100</v>
      </c>
      <c r="K6" s="20">
        <v>34354</v>
      </c>
      <c r="L6" s="23">
        <f>K6/I6*100</f>
        <v>100</v>
      </c>
      <c r="M6" s="24">
        <f>K6/F6*100</f>
        <v>100</v>
      </c>
      <c r="N6" s="25"/>
      <c r="O6" s="26"/>
      <c r="P6" s="26"/>
      <c r="Q6" s="27"/>
    </row>
    <row r="7" spans="1:16" s="28" customFormat="1" ht="24">
      <c r="A7" s="18">
        <v>2</v>
      </c>
      <c r="B7" s="19" t="s">
        <v>19</v>
      </c>
      <c r="C7" s="15" t="s">
        <v>18</v>
      </c>
      <c r="D7" s="20">
        <f>D6-D8-D9</f>
        <v>23130</v>
      </c>
      <c r="E7" s="21">
        <v>23013</v>
      </c>
      <c r="F7" s="22">
        <v>23162</v>
      </c>
      <c r="G7" s="20">
        <v>23168</v>
      </c>
      <c r="H7" s="23">
        <f aca="true" t="shared" si="0" ref="H7:H48">G7/F7*100</f>
        <v>100.02590449874795</v>
      </c>
      <c r="I7" s="20">
        <v>23206</v>
      </c>
      <c r="J7" s="23">
        <f aca="true" t="shared" si="1" ref="J7:J18">I7/G7*100</f>
        <v>100.16401933701657</v>
      </c>
      <c r="K7" s="20">
        <v>23210</v>
      </c>
      <c r="L7" s="23">
        <f aca="true" t="shared" si="2" ref="L7:L18">K7/I7*100</f>
        <v>100.01723692148583</v>
      </c>
      <c r="M7" s="24">
        <f>K7/F7*100</f>
        <v>100.2072359899836</v>
      </c>
      <c r="N7" s="25"/>
      <c r="O7" s="10"/>
      <c r="P7" s="10"/>
    </row>
    <row r="8" spans="1:16" ht="24">
      <c r="A8" s="18">
        <v>3</v>
      </c>
      <c r="B8" s="19" t="s">
        <v>20</v>
      </c>
      <c r="C8" s="15" t="s">
        <v>18</v>
      </c>
      <c r="D8" s="20">
        <v>7705</v>
      </c>
      <c r="E8" s="21">
        <f>E6*22.54/100</f>
        <v>7743.391599999999</v>
      </c>
      <c r="F8" s="22">
        <f>F6*22.54/100</f>
        <v>7743.391599999999</v>
      </c>
      <c r="G8" s="22">
        <f>G6*22.54/100</f>
        <v>7743.391599999999</v>
      </c>
      <c r="H8" s="23">
        <f t="shared" si="0"/>
        <v>100</v>
      </c>
      <c r="I8" s="20">
        <f>I6*22.54/100</f>
        <v>7743.391599999999</v>
      </c>
      <c r="J8" s="23">
        <f t="shared" si="1"/>
        <v>100</v>
      </c>
      <c r="K8" s="20">
        <f>K6*22.54/100</f>
        <v>7743.391599999999</v>
      </c>
      <c r="L8" s="23">
        <f t="shared" si="2"/>
        <v>100</v>
      </c>
      <c r="M8" s="24">
        <f aca="true" t="shared" si="3" ref="M8:M46">K8/F8*100</f>
        <v>100</v>
      </c>
      <c r="N8" s="25"/>
      <c r="O8" s="10"/>
      <c r="P8" s="10"/>
    </row>
    <row r="9" spans="1:16" ht="24">
      <c r="A9" s="18">
        <v>4</v>
      </c>
      <c r="B9" s="19" t="s">
        <v>21</v>
      </c>
      <c r="C9" s="15" t="s">
        <v>18</v>
      </c>
      <c r="D9" s="20">
        <v>4077</v>
      </c>
      <c r="E9" s="21">
        <f>E6-E7-E8</f>
        <v>3597.608400000001</v>
      </c>
      <c r="F9" s="22">
        <f>F6-F7-F8</f>
        <v>3448.608400000001</v>
      </c>
      <c r="G9" s="20">
        <f>G6-G7-G8</f>
        <v>3442.608400000001</v>
      </c>
      <c r="H9" s="23">
        <f t="shared" si="0"/>
        <v>99.82601677824597</v>
      </c>
      <c r="I9" s="20">
        <f>I6-I7-I8</f>
        <v>3404.608400000001</v>
      </c>
      <c r="J9" s="23">
        <f t="shared" si="1"/>
        <v>98.89618581073584</v>
      </c>
      <c r="K9" s="20">
        <f>K6-K7-K8</f>
        <v>3400.608400000001</v>
      </c>
      <c r="L9" s="23">
        <f t="shared" si="2"/>
        <v>99.8825121855424</v>
      </c>
      <c r="M9" s="24">
        <f t="shared" si="3"/>
        <v>98.60813422596777</v>
      </c>
      <c r="N9" s="25"/>
      <c r="O9" s="10"/>
      <c r="P9" s="10"/>
    </row>
    <row r="10" spans="1:16" ht="18.75">
      <c r="A10" s="18">
        <v>5</v>
      </c>
      <c r="B10" s="19" t="s">
        <v>22</v>
      </c>
      <c r="C10" s="15" t="s">
        <v>18</v>
      </c>
      <c r="D10" s="20">
        <f>D6*0.673</f>
        <v>23495.776</v>
      </c>
      <c r="E10" s="21">
        <f>E12+1547</f>
        <v>23588</v>
      </c>
      <c r="F10" s="22">
        <f>F12+1555</f>
        <v>23616</v>
      </c>
      <c r="G10" s="22">
        <f>G12+1563</f>
        <v>23505</v>
      </c>
      <c r="H10" s="23">
        <f t="shared" si="0"/>
        <v>99.52997967479675</v>
      </c>
      <c r="I10" s="22">
        <f>I12+1571</f>
        <v>23487</v>
      </c>
      <c r="J10" s="23">
        <f t="shared" si="1"/>
        <v>99.9234205488194</v>
      </c>
      <c r="K10" s="22">
        <f>K12+1579</f>
        <v>23263</v>
      </c>
      <c r="L10" s="23">
        <f t="shared" si="2"/>
        <v>99.04628092136075</v>
      </c>
      <c r="M10" s="24">
        <f t="shared" si="3"/>
        <v>98.50525067750678</v>
      </c>
      <c r="N10" s="25"/>
      <c r="O10" s="10"/>
      <c r="P10" s="10"/>
    </row>
    <row r="11" spans="1:16" ht="24">
      <c r="A11" s="18">
        <v>6</v>
      </c>
      <c r="B11" s="19" t="s">
        <v>23</v>
      </c>
      <c r="C11" s="15" t="s">
        <v>24</v>
      </c>
      <c r="D11" s="29">
        <f>D10/D6*100</f>
        <v>67.30000000000001</v>
      </c>
      <c r="E11" s="30">
        <f>E10/E6*100</f>
        <v>68.66158234848926</v>
      </c>
      <c r="F11" s="31">
        <f>F10/F6*100</f>
        <v>68.74308668568435</v>
      </c>
      <c r="G11" s="29">
        <f>G10/G6*100</f>
        <v>68.41998020608953</v>
      </c>
      <c r="H11" s="23">
        <f>G11/F11*100</f>
        <v>99.52997967479675</v>
      </c>
      <c r="I11" s="29">
        <f>I10/I6*100</f>
        <v>68.36758456074983</v>
      </c>
      <c r="J11" s="23">
        <f t="shared" si="1"/>
        <v>99.9234205488194</v>
      </c>
      <c r="K11" s="29">
        <f>K10/K6*100</f>
        <v>67.71554986318915</v>
      </c>
      <c r="L11" s="23">
        <f t="shared" si="2"/>
        <v>99.04628092136078</v>
      </c>
      <c r="M11" s="24">
        <f t="shared" si="3"/>
        <v>98.50525067750678</v>
      </c>
      <c r="N11" s="25"/>
      <c r="O11" s="10"/>
      <c r="P11" s="10"/>
    </row>
    <row r="12" spans="1:16" ht="18.75">
      <c r="A12" s="18">
        <v>7</v>
      </c>
      <c r="B12" s="19" t="s">
        <v>25</v>
      </c>
      <c r="C12" s="15" t="s">
        <v>18</v>
      </c>
      <c r="D12" s="20">
        <v>21924</v>
      </c>
      <c r="E12" s="21">
        <v>22041</v>
      </c>
      <c r="F12" s="22">
        <v>22061</v>
      </c>
      <c r="G12" s="22">
        <v>21942</v>
      </c>
      <c r="H12" s="23">
        <f t="shared" si="0"/>
        <v>99.46058655545986</v>
      </c>
      <c r="I12" s="22">
        <v>21916</v>
      </c>
      <c r="J12" s="23">
        <f t="shared" si="1"/>
        <v>99.88150578798651</v>
      </c>
      <c r="K12" s="22">
        <v>21684</v>
      </c>
      <c r="L12" s="23">
        <f t="shared" si="2"/>
        <v>98.94141266654499</v>
      </c>
      <c r="M12" s="24">
        <f>K12/F12*100</f>
        <v>98.29110194460813</v>
      </c>
      <c r="N12" s="25"/>
      <c r="O12" s="10"/>
      <c r="P12" s="10"/>
    </row>
    <row r="13" spans="1:16" ht="18.75">
      <c r="A13" s="18">
        <v>8</v>
      </c>
      <c r="B13" s="32" t="s">
        <v>26</v>
      </c>
      <c r="C13" s="15" t="s">
        <v>18</v>
      </c>
      <c r="D13" s="20">
        <v>227</v>
      </c>
      <c r="E13" s="21">
        <v>218</v>
      </c>
      <c r="F13" s="22">
        <v>206</v>
      </c>
      <c r="G13" s="20">
        <v>204</v>
      </c>
      <c r="H13" s="23">
        <f t="shared" si="0"/>
        <v>99.02912621359224</v>
      </c>
      <c r="I13" s="20">
        <v>202</v>
      </c>
      <c r="J13" s="23">
        <f t="shared" si="1"/>
        <v>99.01960784313727</v>
      </c>
      <c r="K13" s="20">
        <v>200</v>
      </c>
      <c r="L13" s="23">
        <f t="shared" si="2"/>
        <v>99.00990099009901</v>
      </c>
      <c r="M13" s="24">
        <f>K13/F13*100</f>
        <v>97.0873786407767</v>
      </c>
      <c r="N13" s="25"/>
      <c r="O13" s="10"/>
      <c r="P13" s="10"/>
    </row>
    <row r="14" spans="1:16" ht="18.75">
      <c r="A14" s="18">
        <v>9</v>
      </c>
      <c r="B14" s="32" t="s">
        <v>27</v>
      </c>
      <c r="C14" s="15" t="s">
        <v>24</v>
      </c>
      <c r="D14" s="33">
        <v>0.9</v>
      </c>
      <c r="E14" s="34">
        <f>(E13/E10)*100</f>
        <v>0.9241987451246396</v>
      </c>
      <c r="F14" s="35">
        <f>(F13/F10)*100</f>
        <v>0.8722899728997291</v>
      </c>
      <c r="G14" s="35">
        <f>(G13/G10)*100</f>
        <v>0.8679004467134652</v>
      </c>
      <c r="H14" s="23">
        <f t="shared" si="0"/>
        <v>99.49678130866599</v>
      </c>
      <c r="I14" s="35">
        <f>(I13/I10)*100</f>
        <v>0.8600502405586069</v>
      </c>
      <c r="J14" s="23">
        <f t="shared" si="1"/>
        <v>99.09549462906891</v>
      </c>
      <c r="K14" s="35">
        <f>(K13/K10)*100</f>
        <v>0.8597343420882947</v>
      </c>
      <c r="L14" s="23">
        <f t="shared" si="2"/>
        <v>99.96326976548404</v>
      </c>
      <c r="M14" s="24">
        <f>K14*100/F14</f>
        <v>98.5606127318309</v>
      </c>
      <c r="N14" s="25"/>
      <c r="O14" s="10"/>
      <c r="P14" s="10"/>
    </row>
    <row r="15" spans="1:18" ht="24">
      <c r="A15" s="18">
        <v>12</v>
      </c>
      <c r="B15" s="19" t="s">
        <v>28</v>
      </c>
      <c r="C15" s="15" t="s">
        <v>29</v>
      </c>
      <c r="D15" s="33">
        <v>66788.61</v>
      </c>
      <c r="E15" s="34">
        <v>81827.66</v>
      </c>
      <c r="F15" s="35">
        <v>90817.57</v>
      </c>
      <c r="G15" s="33">
        <v>101347.23</v>
      </c>
      <c r="H15" s="23">
        <f t="shared" si="0"/>
        <v>111.59429832795568</v>
      </c>
      <c r="I15" s="33">
        <v>113825.34</v>
      </c>
      <c r="J15" s="23">
        <f t="shared" si="1"/>
        <v>112.3122358647592</v>
      </c>
      <c r="K15" s="33">
        <v>126339.52</v>
      </c>
      <c r="L15" s="23">
        <f t="shared" si="2"/>
        <v>110.99419514143337</v>
      </c>
      <c r="M15" s="24">
        <f t="shared" si="3"/>
        <v>139.11352175575718</v>
      </c>
      <c r="N15" s="25"/>
      <c r="O15"/>
      <c r="P15"/>
      <c r="Q15"/>
      <c r="R15"/>
    </row>
    <row r="16" spans="1:18" ht="24">
      <c r="A16" s="18">
        <v>13</v>
      </c>
      <c r="B16" s="36" t="s">
        <v>30</v>
      </c>
      <c r="C16" s="37" t="s">
        <v>31</v>
      </c>
      <c r="D16" s="33">
        <f>612/(D6/1000)</f>
        <v>17.529789184234648</v>
      </c>
      <c r="E16" s="34">
        <v>18</v>
      </c>
      <c r="F16" s="35">
        <v>18.3</v>
      </c>
      <c r="G16" s="35">
        <v>19.3</v>
      </c>
      <c r="H16" s="23">
        <f t="shared" si="0"/>
        <v>105.46448087431695</v>
      </c>
      <c r="I16" s="35">
        <v>19.3</v>
      </c>
      <c r="J16" s="23">
        <f t="shared" si="1"/>
        <v>100</v>
      </c>
      <c r="K16" s="35">
        <v>19.3</v>
      </c>
      <c r="L16" s="23">
        <f t="shared" si="2"/>
        <v>100</v>
      </c>
      <c r="M16" s="24">
        <f t="shared" si="3"/>
        <v>105.46448087431695</v>
      </c>
      <c r="N16" s="25"/>
      <c r="O16"/>
      <c r="P16"/>
      <c r="Q16"/>
      <c r="R16"/>
    </row>
    <row r="17" spans="1:18" ht="24">
      <c r="A17" s="18">
        <v>14</v>
      </c>
      <c r="B17" s="36" t="s">
        <v>32</v>
      </c>
      <c r="C17" s="37" t="s">
        <v>31</v>
      </c>
      <c r="D17" s="33">
        <f>310/(D6/1000)</f>
        <v>8.879468377635197</v>
      </c>
      <c r="E17" s="34">
        <v>9.4</v>
      </c>
      <c r="F17" s="35">
        <f>325/($F$6/1000)</f>
        <v>9.460324853001106</v>
      </c>
      <c r="G17" s="35">
        <v>9.5</v>
      </c>
      <c r="H17" s="23">
        <f t="shared" si="0"/>
        <v>100.41938461538462</v>
      </c>
      <c r="I17" s="35">
        <v>9.5</v>
      </c>
      <c r="J17" s="23">
        <f t="shared" si="1"/>
        <v>100</v>
      </c>
      <c r="K17" s="35">
        <f>325/($K$6/1000)</f>
        <v>9.460324853001106</v>
      </c>
      <c r="L17" s="23">
        <f t="shared" si="2"/>
        <v>99.58236687369585</v>
      </c>
      <c r="M17" s="24">
        <f t="shared" si="3"/>
        <v>100</v>
      </c>
      <c r="N17" s="25"/>
      <c r="O17"/>
      <c r="P17"/>
      <c r="Q17"/>
      <c r="R17"/>
    </row>
    <row r="18" spans="1:18" ht="24">
      <c r="A18" s="18">
        <v>15</v>
      </c>
      <c r="B18" s="36" t="s">
        <v>33</v>
      </c>
      <c r="C18" s="37" t="s">
        <v>31</v>
      </c>
      <c r="D18" s="33">
        <f>(612-310)/(D6/1000)</f>
        <v>8.650320806599451</v>
      </c>
      <c r="E18" s="34">
        <v>8.6</v>
      </c>
      <c r="F18" s="33">
        <f>F16-F17</f>
        <v>8.839675146998895</v>
      </c>
      <c r="G18" s="33">
        <f>G16-G17</f>
        <v>9.8</v>
      </c>
      <c r="H18" s="23">
        <f t="shared" si="0"/>
        <v>110.86380253834487</v>
      </c>
      <c r="I18" s="33">
        <f>I16-I17</f>
        <v>9.8</v>
      </c>
      <c r="J18" s="23">
        <f t="shared" si="1"/>
        <v>100</v>
      </c>
      <c r="K18" s="33">
        <f>K16-K17</f>
        <v>9.839675146998895</v>
      </c>
      <c r="L18" s="23">
        <f t="shared" si="2"/>
        <v>100.40484843876423</v>
      </c>
      <c r="M18" s="24">
        <f t="shared" si="3"/>
        <v>111.312632912076</v>
      </c>
      <c r="N18" s="25"/>
      <c r="O18"/>
      <c r="P18"/>
      <c r="Q18"/>
      <c r="R18"/>
    </row>
    <row r="19" spans="1:18" s="42" customFormat="1" ht="15">
      <c r="A19" s="18">
        <v>16</v>
      </c>
      <c r="B19" s="38" t="s">
        <v>34</v>
      </c>
      <c r="C19" s="39"/>
      <c r="D19" s="29"/>
      <c r="E19" s="30"/>
      <c r="F19" s="31"/>
      <c r="G19" s="29"/>
      <c r="H19" s="23"/>
      <c r="I19" s="29"/>
      <c r="J19" s="40"/>
      <c r="K19" s="29"/>
      <c r="L19" s="40"/>
      <c r="M19" s="24"/>
      <c r="N19" s="25"/>
      <c r="O19" s="41"/>
      <c r="P19" s="41"/>
      <c r="Q19" s="41"/>
      <c r="R19" s="41"/>
    </row>
    <row r="20" spans="1:18" s="42" customFormat="1" ht="24">
      <c r="A20" s="18"/>
      <c r="B20" s="43" t="s">
        <v>35</v>
      </c>
      <c r="C20" s="39" t="s">
        <v>36</v>
      </c>
      <c r="D20" s="33">
        <v>2170.7</v>
      </c>
      <c r="E20" s="34">
        <v>959.178</v>
      </c>
      <c r="F20" s="33">
        <v>1159.341</v>
      </c>
      <c r="G20" s="33">
        <v>1241.086</v>
      </c>
      <c r="H20" s="23">
        <f t="shared" si="0"/>
        <v>107.05098844947261</v>
      </c>
      <c r="I20" s="33">
        <v>1243.651</v>
      </c>
      <c r="J20" s="40">
        <f>I20/E20*100</f>
        <v>129.6579988281633</v>
      </c>
      <c r="K20" s="33">
        <v>1194.571</v>
      </c>
      <c r="L20" s="40">
        <f>K20/G20*100</f>
        <v>96.25207278141885</v>
      </c>
      <c r="M20" s="24">
        <f t="shared" si="3"/>
        <v>103.03879531561464</v>
      </c>
      <c r="N20" s="25"/>
      <c r="O20" s="41"/>
      <c r="P20" s="41"/>
      <c r="Q20" s="41"/>
      <c r="R20" s="41"/>
    </row>
    <row r="21" spans="1:20" ht="15">
      <c r="A21" s="18"/>
      <c r="B21" s="44" t="s">
        <v>37</v>
      </c>
      <c r="C21" s="45" t="s">
        <v>38</v>
      </c>
      <c r="D21" s="33">
        <v>95.3</v>
      </c>
      <c r="E21" s="34">
        <v>80.8</v>
      </c>
      <c r="F21" s="33">
        <v>98</v>
      </c>
      <c r="G21" s="33">
        <v>95</v>
      </c>
      <c r="H21" s="23">
        <f t="shared" si="0"/>
        <v>96.93877551020408</v>
      </c>
      <c r="I21" s="33">
        <v>85</v>
      </c>
      <c r="J21" s="40">
        <f>I21/E21*100</f>
        <v>105.19801980198021</v>
      </c>
      <c r="K21" s="33">
        <v>85</v>
      </c>
      <c r="L21" s="40">
        <f>K21/G21*100</f>
        <v>89.47368421052632</v>
      </c>
      <c r="M21" s="24">
        <f t="shared" si="3"/>
        <v>86.73469387755102</v>
      </c>
      <c r="N21" s="25"/>
      <c r="O21"/>
      <c r="P21"/>
      <c r="Q21"/>
      <c r="R21"/>
      <c r="S21"/>
      <c r="T21"/>
    </row>
    <row r="22" spans="1:20" ht="15">
      <c r="A22" s="18"/>
      <c r="B22" s="44" t="s">
        <v>39</v>
      </c>
      <c r="C22" s="45" t="s">
        <v>40</v>
      </c>
      <c r="D22" s="33">
        <v>230.6</v>
      </c>
      <c r="E22" s="34">
        <v>234</v>
      </c>
      <c r="F22" s="33">
        <v>234.7</v>
      </c>
      <c r="G22" s="33">
        <v>234.8</v>
      </c>
      <c r="H22" s="23">
        <f t="shared" si="0"/>
        <v>100.04260758414998</v>
      </c>
      <c r="I22" s="33">
        <v>234.9</v>
      </c>
      <c r="J22" s="40">
        <f>I22/E22*100</f>
        <v>100.38461538461539</v>
      </c>
      <c r="K22" s="33">
        <v>235</v>
      </c>
      <c r="L22" s="40">
        <f>K22/G22*100</f>
        <v>100.08517887563883</v>
      </c>
      <c r="M22" s="24">
        <f t="shared" si="3"/>
        <v>100.12782275244993</v>
      </c>
      <c r="N22" s="25"/>
      <c r="O22"/>
      <c r="P22"/>
      <c r="Q22"/>
      <c r="R22"/>
      <c r="S22"/>
      <c r="T22"/>
    </row>
    <row r="23" spans="1:20" ht="15">
      <c r="A23" s="18"/>
      <c r="B23" s="44" t="s">
        <v>41</v>
      </c>
      <c r="C23" s="45" t="s">
        <v>38</v>
      </c>
      <c r="D23" s="33">
        <v>4.2</v>
      </c>
      <c r="E23" s="34">
        <v>7.2</v>
      </c>
      <c r="F23" s="33">
        <v>3.45</v>
      </c>
      <c r="G23" s="33">
        <v>3.451</v>
      </c>
      <c r="H23" s="23">
        <f t="shared" si="0"/>
        <v>100.02898550724638</v>
      </c>
      <c r="I23" s="33">
        <v>3.453</v>
      </c>
      <c r="J23" s="40">
        <f>I23*100/G23</f>
        <v>100.05795421616922</v>
      </c>
      <c r="K23" s="33">
        <v>3.454</v>
      </c>
      <c r="L23" s="40">
        <f>K23*100/I23</f>
        <v>100.02896032435565</v>
      </c>
      <c r="M23" s="24">
        <f t="shared" si="3"/>
        <v>100.1159420289855</v>
      </c>
      <c r="N23" s="25"/>
      <c r="O23"/>
      <c r="P23"/>
      <c r="Q23"/>
      <c r="R23"/>
      <c r="S23"/>
      <c r="T23"/>
    </row>
    <row r="24" spans="1:20" ht="15">
      <c r="A24" s="18"/>
      <c r="B24" s="46" t="s">
        <v>42</v>
      </c>
      <c r="C24" s="45" t="s">
        <v>38</v>
      </c>
      <c r="D24" s="33"/>
      <c r="E24" s="34"/>
      <c r="F24" s="33"/>
      <c r="G24" s="33"/>
      <c r="H24" s="23"/>
      <c r="I24" s="33"/>
      <c r="J24" s="40"/>
      <c r="K24" s="33"/>
      <c r="L24" s="40"/>
      <c r="M24" s="24"/>
      <c r="N24" s="25"/>
      <c r="O24"/>
      <c r="P24"/>
      <c r="Q24"/>
      <c r="R24"/>
      <c r="S24"/>
      <c r="T24"/>
    </row>
    <row r="25" spans="1:20" ht="15">
      <c r="A25" s="18"/>
      <c r="B25" s="46" t="s">
        <v>43</v>
      </c>
      <c r="C25" s="45" t="s">
        <v>44</v>
      </c>
      <c r="D25" s="33">
        <v>1549.84</v>
      </c>
      <c r="E25" s="34">
        <v>1586.1</v>
      </c>
      <c r="F25" s="35">
        <v>1509</v>
      </c>
      <c r="G25" s="35">
        <v>1511</v>
      </c>
      <c r="H25" s="23">
        <f t="shared" si="0"/>
        <v>100.1325381047051</v>
      </c>
      <c r="I25" s="35">
        <v>1512</v>
      </c>
      <c r="J25" s="40">
        <f>I25/E25*100</f>
        <v>95.32816341970872</v>
      </c>
      <c r="K25" s="35">
        <v>1514</v>
      </c>
      <c r="L25" s="40">
        <f>K25/G25*100</f>
        <v>100.198544010589</v>
      </c>
      <c r="M25" s="24">
        <f t="shared" si="3"/>
        <v>100.33134526176275</v>
      </c>
      <c r="N25" s="25"/>
      <c r="O25"/>
      <c r="P25"/>
      <c r="Q25"/>
      <c r="R25"/>
      <c r="S25"/>
      <c r="T25"/>
    </row>
    <row r="26" spans="1:20" ht="15">
      <c r="A26" s="18"/>
      <c r="B26" s="44" t="s">
        <v>45</v>
      </c>
      <c r="C26" s="45" t="s">
        <v>44</v>
      </c>
      <c r="D26" s="33">
        <v>1020</v>
      </c>
      <c r="E26" s="34">
        <v>200</v>
      </c>
      <c r="F26" s="33">
        <v>200</v>
      </c>
      <c r="G26" s="33">
        <v>203</v>
      </c>
      <c r="H26" s="23">
        <f t="shared" si="0"/>
        <v>101.49999999999999</v>
      </c>
      <c r="I26" s="33">
        <v>207</v>
      </c>
      <c r="J26" s="40">
        <f>I26/E26*100</f>
        <v>103.49999999999999</v>
      </c>
      <c r="K26" s="33">
        <v>207</v>
      </c>
      <c r="L26" s="40">
        <f>K26/G26*100</f>
        <v>101.9704433497537</v>
      </c>
      <c r="M26" s="24">
        <f t="shared" si="3"/>
        <v>103.49999999999999</v>
      </c>
      <c r="N26" s="25"/>
      <c r="O26"/>
      <c r="P26"/>
      <c r="Q26"/>
      <c r="R26"/>
      <c r="S26"/>
      <c r="T26"/>
    </row>
    <row r="27" spans="1:16" ht="18.75">
      <c r="A27" s="18"/>
      <c r="B27" s="44" t="s">
        <v>46</v>
      </c>
      <c r="C27" s="45"/>
      <c r="D27" s="33"/>
      <c r="E27" s="34"/>
      <c r="F27" s="33"/>
      <c r="G27" s="33"/>
      <c r="H27" s="23"/>
      <c r="I27" s="33"/>
      <c r="J27" s="40"/>
      <c r="K27" s="33"/>
      <c r="L27" s="40"/>
      <c r="M27" s="24"/>
      <c r="N27" s="25"/>
      <c r="O27" s="10"/>
      <c r="P27" s="10"/>
    </row>
    <row r="28" spans="1:16" s="28" customFormat="1" ht="24">
      <c r="A28" s="18"/>
      <c r="B28" s="46" t="s">
        <v>47</v>
      </c>
      <c r="C28" s="47" t="s">
        <v>48</v>
      </c>
      <c r="D28" s="31">
        <v>0.87</v>
      </c>
      <c r="E28" s="30">
        <v>0.83</v>
      </c>
      <c r="F28" s="31">
        <v>0.83</v>
      </c>
      <c r="G28" s="31">
        <v>0.83</v>
      </c>
      <c r="H28" s="23">
        <f t="shared" si="0"/>
        <v>100</v>
      </c>
      <c r="I28" s="31">
        <v>0.83</v>
      </c>
      <c r="J28" s="48">
        <f>I28*100/G28</f>
        <v>100</v>
      </c>
      <c r="K28" s="31">
        <v>0.83</v>
      </c>
      <c r="L28" s="48">
        <f>K28*100/I28</f>
        <v>100</v>
      </c>
      <c r="M28" s="24">
        <f t="shared" si="3"/>
        <v>100</v>
      </c>
      <c r="N28" s="25"/>
      <c r="O28" s="10"/>
      <c r="P28" s="10"/>
    </row>
    <row r="29" spans="1:16" ht="24">
      <c r="A29" s="18"/>
      <c r="B29" s="44" t="s">
        <v>49</v>
      </c>
      <c r="C29" s="47" t="s">
        <v>50</v>
      </c>
      <c r="D29" s="31">
        <v>0.22</v>
      </c>
      <c r="E29" s="30">
        <v>0.17</v>
      </c>
      <c r="F29" s="31">
        <v>0.17</v>
      </c>
      <c r="G29" s="31">
        <v>0.17</v>
      </c>
      <c r="H29" s="23">
        <f t="shared" si="0"/>
        <v>100</v>
      </c>
      <c r="I29" s="31">
        <v>0.17</v>
      </c>
      <c r="J29" s="48">
        <f>I29*100/G29</f>
        <v>99.99999999999999</v>
      </c>
      <c r="K29" s="31">
        <v>0.17</v>
      </c>
      <c r="L29" s="48">
        <f>K29*100/I29</f>
        <v>99.99999999999999</v>
      </c>
      <c r="M29" s="24">
        <f t="shared" si="3"/>
        <v>100</v>
      </c>
      <c r="N29" s="25"/>
      <c r="O29" s="10"/>
      <c r="P29" s="10"/>
    </row>
    <row r="30" spans="1:24" s="42" customFormat="1" ht="15">
      <c r="A30" s="49">
        <v>17</v>
      </c>
      <c r="B30" s="38" t="s">
        <v>51</v>
      </c>
      <c r="C30" s="39"/>
      <c r="D30" s="33"/>
      <c r="E30" s="34"/>
      <c r="F30" s="33"/>
      <c r="G30" s="33"/>
      <c r="H30" s="23"/>
      <c r="I30" s="33"/>
      <c r="J30" s="40"/>
      <c r="K30" s="33"/>
      <c r="L30" s="40"/>
      <c r="M30" s="24"/>
      <c r="N30" s="25"/>
      <c r="O30" s="50"/>
      <c r="P30" s="50"/>
      <c r="Q30" s="50"/>
      <c r="R30" s="50"/>
      <c r="S30" s="50"/>
      <c r="T30" s="50"/>
      <c r="U30" s="50"/>
      <c r="V30" s="50"/>
      <c r="W30" s="50"/>
      <c r="X30" s="50"/>
    </row>
    <row r="31" spans="1:24" ht="15">
      <c r="A31" s="18"/>
      <c r="B31" s="19" t="s">
        <v>52</v>
      </c>
      <c r="C31" s="15" t="s">
        <v>44</v>
      </c>
      <c r="D31" s="33">
        <v>3499.2</v>
      </c>
      <c r="E31" s="34">
        <v>2336.3</v>
      </c>
      <c r="F31" s="33">
        <v>2458</v>
      </c>
      <c r="G31" s="33">
        <v>2458</v>
      </c>
      <c r="H31" s="23">
        <f t="shared" si="0"/>
        <v>100</v>
      </c>
      <c r="I31" s="33">
        <v>2458</v>
      </c>
      <c r="J31" s="40">
        <f>I31/E31*100</f>
        <v>105.20909129820654</v>
      </c>
      <c r="K31" s="33">
        <v>2459</v>
      </c>
      <c r="L31" s="40">
        <f>K31/G31*100</f>
        <v>100.0406834825061</v>
      </c>
      <c r="M31" s="24">
        <f t="shared" si="3"/>
        <v>100.0406834825061</v>
      </c>
      <c r="N31" s="25"/>
      <c r="O31" s="50"/>
      <c r="P31" s="50"/>
      <c r="Q31" s="50"/>
      <c r="R31" s="50"/>
      <c r="S31" s="50"/>
      <c r="T31" s="50"/>
      <c r="U31" s="50"/>
      <c r="V31" s="50"/>
      <c r="W31" s="50"/>
      <c r="X31" s="50"/>
    </row>
    <row r="32" spans="1:24" ht="15">
      <c r="A32" s="18"/>
      <c r="B32" s="19" t="s">
        <v>53</v>
      </c>
      <c r="C32" s="15" t="s">
        <v>44</v>
      </c>
      <c r="D32" s="33">
        <v>1459.07</v>
      </c>
      <c r="E32" s="34">
        <v>1511.4</v>
      </c>
      <c r="F32" s="33">
        <v>1523</v>
      </c>
      <c r="G32" s="33">
        <v>1525</v>
      </c>
      <c r="H32" s="23">
        <f t="shared" si="0"/>
        <v>100.13131976362442</v>
      </c>
      <c r="I32" s="33">
        <v>1525</v>
      </c>
      <c r="J32" s="40">
        <f>I32/E32*100</f>
        <v>100.89982797406378</v>
      </c>
      <c r="K32" s="33">
        <v>1525</v>
      </c>
      <c r="L32" s="40">
        <f>K32/G32*100</f>
        <v>100</v>
      </c>
      <c r="M32" s="24">
        <f t="shared" si="3"/>
        <v>100.13131976362442</v>
      </c>
      <c r="N32" s="25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5">
      <c r="A33" s="18">
        <v>18</v>
      </c>
      <c r="B33" s="51" t="s">
        <v>54</v>
      </c>
      <c r="C33" s="15"/>
      <c r="D33" s="35">
        <v>105.4</v>
      </c>
      <c r="E33" s="34">
        <v>106.3</v>
      </c>
      <c r="F33" s="35">
        <v>112.6</v>
      </c>
      <c r="G33" s="33">
        <v>108.4</v>
      </c>
      <c r="H33" s="23">
        <f t="shared" si="0"/>
        <v>96.26998223801067</v>
      </c>
      <c r="I33" s="33">
        <v>106.8</v>
      </c>
      <c r="J33" s="40">
        <f aca="true" t="shared" si="4" ref="J33:J39">I33*100/G33</f>
        <v>98.5239852398524</v>
      </c>
      <c r="K33" s="33">
        <v>105.5</v>
      </c>
      <c r="L33" s="40">
        <f aca="true" t="shared" si="5" ref="L33:L39">K33*100/I33</f>
        <v>98.78277153558052</v>
      </c>
      <c r="M33" s="24">
        <f t="shared" si="3"/>
        <v>93.69449378330373</v>
      </c>
      <c r="N33" s="25"/>
      <c r="O33" s="50"/>
      <c r="P33" s="50"/>
      <c r="Q33" s="50"/>
      <c r="R33" s="50"/>
      <c r="S33" s="50"/>
      <c r="T33" s="50"/>
      <c r="U33" s="50"/>
      <c r="V33" s="50"/>
      <c r="W33" s="50"/>
      <c r="X33" s="50"/>
    </row>
    <row r="34" spans="1:16" ht="18.75">
      <c r="A34" s="18"/>
      <c r="B34" s="19" t="s">
        <v>55</v>
      </c>
      <c r="C34" s="15" t="s">
        <v>24</v>
      </c>
      <c r="D34" s="35">
        <v>105.5</v>
      </c>
      <c r="E34" s="34">
        <v>105.9</v>
      </c>
      <c r="F34" s="35">
        <v>113.2</v>
      </c>
      <c r="G34" s="33">
        <v>108</v>
      </c>
      <c r="H34" s="23">
        <f t="shared" si="0"/>
        <v>95.40636042402826</v>
      </c>
      <c r="I34" s="33">
        <v>106.4</v>
      </c>
      <c r="J34" s="40">
        <f t="shared" si="4"/>
        <v>98.51851851851852</v>
      </c>
      <c r="K34" s="33">
        <v>105.1</v>
      </c>
      <c r="L34" s="40">
        <f t="shared" si="5"/>
        <v>98.7781954887218</v>
      </c>
      <c r="M34" s="24">
        <f t="shared" si="3"/>
        <v>92.84452296819788</v>
      </c>
      <c r="N34" s="25"/>
      <c r="O34" s="10"/>
      <c r="P34" s="10"/>
    </row>
    <row r="35" spans="1:16" ht="18.75">
      <c r="A35" s="18"/>
      <c r="B35" s="19" t="s">
        <v>56</v>
      </c>
      <c r="C35" s="15" t="s">
        <v>24</v>
      </c>
      <c r="D35" s="35">
        <v>105</v>
      </c>
      <c r="E35" s="34">
        <v>107.4</v>
      </c>
      <c r="F35" s="35">
        <v>110.8</v>
      </c>
      <c r="G35" s="33">
        <v>109.4</v>
      </c>
      <c r="H35" s="23">
        <f t="shared" si="0"/>
        <v>98.73646209386283</v>
      </c>
      <c r="I35" s="33">
        <v>107.7</v>
      </c>
      <c r="J35" s="40">
        <f t="shared" si="4"/>
        <v>98.44606946983546</v>
      </c>
      <c r="K35" s="33">
        <v>106.6</v>
      </c>
      <c r="L35" s="40">
        <f t="shared" si="5"/>
        <v>98.9786443825441</v>
      </c>
      <c r="M35" s="24">
        <f t="shared" si="3"/>
        <v>96.20938628158845</v>
      </c>
      <c r="N35" s="25"/>
      <c r="O35" s="10"/>
      <c r="P35" s="10"/>
    </row>
    <row r="36" spans="1:14" ht="36">
      <c r="A36" s="18">
        <v>19</v>
      </c>
      <c r="B36" s="19" t="s">
        <v>57</v>
      </c>
      <c r="C36" s="15" t="s">
        <v>58</v>
      </c>
      <c r="D36" s="35">
        <v>110636.9</v>
      </c>
      <c r="E36" s="30">
        <v>130161.769</v>
      </c>
      <c r="F36" s="31">
        <v>140912.7788</v>
      </c>
      <c r="G36" s="31">
        <v>147832.9884</v>
      </c>
      <c r="H36" s="23">
        <f t="shared" si="0"/>
        <v>104.91098795931204</v>
      </c>
      <c r="I36" s="31">
        <v>158158.3223</v>
      </c>
      <c r="J36" s="40">
        <f t="shared" si="4"/>
        <v>106.98445861898034</v>
      </c>
      <c r="K36" s="31">
        <v>167403.407</v>
      </c>
      <c r="L36" s="40">
        <f t="shared" si="5"/>
        <v>105.84546204433278</v>
      </c>
      <c r="M36" s="24">
        <f t="shared" si="3"/>
        <v>118.79930864013308</v>
      </c>
      <c r="N36" s="25"/>
    </row>
    <row r="37" spans="1:14" ht="15">
      <c r="A37" s="18">
        <v>20</v>
      </c>
      <c r="B37" s="19" t="s">
        <v>59</v>
      </c>
      <c r="C37" s="15" t="s">
        <v>58</v>
      </c>
      <c r="D37" s="35">
        <v>5379.73</v>
      </c>
      <c r="E37" s="34">
        <v>5032.0814</v>
      </c>
      <c r="F37" s="35">
        <v>5039.629</v>
      </c>
      <c r="G37" s="35">
        <v>5213.452</v>
      </c>
      <c r="H37" s="23">
        <f t="shared" si="0"/>
        <v>103.44912294139112</v>
      </c>
      <c r="I37" s="35">
        <v>5400.097</v>
      </c>
      <c r="J37" s="35">
        <f t="shared" si="4"/>
        <v>103.58006556883998</v>
      </c>
      <c r="K37" s="35">
        <v>5604.993</v>
      </c>
      <c r="L37" s="35">
        <f t="shared" si="5"/>
        <v>103.79430221346026</v>
      </c>
      <c r="M37" s="24">
        <f>K37/F37*100</f>
        <v>111.21836547888743</v>
      </c>
      <c r="N37" s="25"/>
    </row>
    <row r="38" spans="1:14" ht="15">
      <c r="A38" s="18">
        <v>21</v>
      </c>
      <c r="B38" s="19" t="s">
        <v>60</v>
      </c>
      <c r="C38" s="15" t="s">
        <v>58</v>
      </c>
      <c r="D38" s="52">
        <v>162.3</v>
      </c>
      <c r="E38" s="34">
        <v>204.86469</v>
      </c>
      <c r="F38" s="35">
        <v>234.5607</v>
      </c>
      <c r="G38" s="35">
        <v>250.898</v>
      </c>
      <c r="H38" s="23">
        <f t="shared" si="0"/>
        <v>106.9650627747956</v>
      </c>
      <c r="I38" s="35">
        <v>269.206</v>
      </c>
      <c r="J38" s="35">
        <f t="shared" si="4"/>
        <v>107.29698921474066</v>
      </c>
      <c r="K38" s="35">
        <v>283.297</v>
      </c>
      <c r="L38" s="35">
        <f t="shared" si="5"/>
        <v>105.23428155390297</v>
      </c>
      <c r="M38" s="24">
        <f t="shared" si="3"/>
        <v>120.77769208567335</v>
      </c>
      <c r="N38" s="25"/>
    </row>
    <row r="39" spans="1:14" ht="15">
      <c r="A39" s="18">
        <v>22</v>
      </c>
      <c r="B39" s="19" t="s">
        <v>61</v>
      </c>
      <c r="C39" s="15" t="s">
        <v>58</v>
      </c>
      <c r="D39" s="52">
        <v>5487.21</v>
      </c>
      <c r="E39" s="53">
        <v>9985.45852</v>
      </c>
      <c r="F39" s="52">
        <v>11490.27098</v>
      </c>
      <c r="G39" s="35">
        <v>12428.42901</v>
      </c>
      <c r="H39" s="23">
        <f t="shared" si="0"/>
        <v>108.16480335087799</v>
      </c>
      <c r="I39" s="35">
        <v>13493.99303</v>
      </c>
      <c r="J39" s="35">
        <f t="shared" si="4"/>
        <v>108.57360185380341</v>
      </c>
      <c r="K39" s="35">
        <v>14316.34518</v>
      </c>
      <c r="L39" s="35">
        <f t="shared" si="5"/>
        <v>106.09420909119885</v>
      </c>
      <c r="M39" s="24">
        <f t="shared" si="3"/>
        <v>124.59536598326596</v>
      </c>
      <c r="N39" s="25"/>
    </row>
    <row r="40" spans="1:14" ht="15">
      <c r="A40" s="18">
        <v>23</v>
      </c>
      <c r="B40" s="51" t="s">
        <v>62</v>
      </c>
      <c r="C40" s="15"/>
      <c r="D40" s="54"/>
      <c r="E40" s="34"/>
      <c r="F40" s="33"/>
      <c r="G40" s="33"/>
      <c r="H40" s="23"/>
      <c r="I40" s="33"/>
      <c r="J40" s="33"/>
      <c r="K40" s="33"/>
      <c r="L40" s="33"/>
      <c r="M40" s="24"/>
      <c r="N40" s="25"/>
    </row>
    <row r="41" spans="1:14" ht="15">
      <c r="A41" s="18"/>
      <c r="B41" s="19" t="s">
        <v>63</v>
      </c>
      <c r="C41" s="15" t="s">
        <v>64</v>
      </c>
      <c r="D41" s="54">
        <f>233200.14+6870.42+46503.1</f>
        <v>286573.66000000003</v>
      </c>
      <c r="E41" s="34">
        <v>356409.67468</v>
      </c>
      <c r="F41" s="55">
        <v>401944.944</v>
      </c>
      <c r="G41" s="33">
        <v>453987.16315</v>
      </c>
      <c r="H41" s="23">
        <f t="shared" si="0"/>
        <v>112.94759890051012</v>
      </c>
      <c r="I41" s="33">
        <f>G41*106.8/100</f>
        <v>484858.2902441999</v>
      </c>
      <c r="J41" s="33">
        <f aca="true" t="shared" si="6" ref="J41:J46">I41/G41*100</f>
        <v>106.79999999999998</v>
      </c>
      <c r="K41" s="33">
        <f>I41*105.5/100</f>
        <v>511525.49620763096</v>
      </c>
      <c r="L41" s="33">
        <f aca="true" t="shared" si="7" ref="L41:L46">K41/I41*100</f>
        <v>105.50000000000001</v>
      </c>
      <c r="M41" s="24">
        <f t="shared" si="3"/>
        <v>127.26257758516076</v>
      </c>
      <c r="N41" s="25"/>
    </row>
    <row r="42" spans="1:14" ht="15">
      <c r="A42" s="18"/>
      <c r="B42" s="19" t="s">
        <v>65</v>
      </c>
      <c r="C42" s="15" t="s">
        <v>64</v>
      </c>
      <c r="D42" s="54">
        <v>36653.27</v>
      </c>
      <c r="E42" s="34">
        <v>45443.7958</v>
      </c>
      <c r="F42" s="33">
        <v>50461.69698</v>
      </c>
      <c r="G42" s="33">
        <v>50377.53915</v>
      </c>
      <c r="H42" s="23">
        <f t="shared" si="0"/>
        <v>99.83322433640438</v>
      </c>
      <c r="I42" s="33">
        <f>G42*106.8/100</f>
        <v>53803.211812199996</v>
      </c>
      <c r="J42" s="33">
        <f t="shared" si="6"/>
        <v>106.80000000000001</v>
      </c>
      <c r="K42" s="33">
        <f>I42*105.5/100</f>
        <v>56762.388461871</v>
      </c>
      <c r="L42" s="33">
        <f t="shared" si="7"/>
        <v>105.50000000000001</v>
      </c>
      <c r="M42" s="24">
        <f t="shared" si="3"/>
        <v>112.48608718880028</v>
      </c>
      <c r="N42" s="25"/>
    </row>
    <row r="43" spans="1:14" ht="15">
      <c r="A43" s="18"/>
      <c r="B43" s="19" t="s">
        <v>66</v>
      </c>
      <c r="C43" s="15" t="s">
        <v>64</v>
      </c>
      <c r="D43" s="54">
        <f>D41+D42</f>
        <v>323226.93000000005</v>
      </c>
      <c r="E43" s="34">
        <f>E41+E42</f>
        <v>401853.47048</v>
      </c>
      <c r="F43" s="33">
        <f>F41+F42</f>
        <v>452406.64098</v>
      </c>
      <c r="G43" s="33">
        <f>G41+G42</f>
        <v>504364.7023</v>
      </c>
      <c r="H43" s="23">
        <f t="shared" si="0"/>
        <v>111.48481401763881</v>
      </c>
      <c r="I43" s="33">
        <f>I41+I42</f>
        <v>538661.5020564</v>
      </c>
      <c r="J43" s="33">
        <f t="shared" si="6"/>
        <v>106.79999999999998</v>
      </c>
      <c r="K43" s="33">
        <f>K41+K42</f>
        <v>568287.8846695019</v>
      </c>
      <c r="L43" s="33">
        <f t="shared" si="7"/>
        <v>105.5</v>
      </c>
      <c r="M43" s="24">
        <f>K43/F43*100</f>
        <v>125.61439934623435</v>
      </c>
      <c r="N43" s="25"/>
    </row>
    <row r="44" spans="1:14" ht="15">
      <c r="A44" s="18"/>
      <c r="B44" s="19" t="s">
        <v>67</v>
      </c>
      <c r="C44" s="15" t="s">
        <v>64</v>
      </c>
      <c r="D44" s="54">
        <v>21224.26</v>
      </c>
      <c r="E44" s="34">
        <v>201482.17742</v>
      </c>
      <c r="F44" s="33">
        <v>487212.6169</v>
      </c>
      <c r="G44" s="33">
        <v>52450</v>
      </c>
      <c r="H44" s="23">
        <f t="shared" si="0"/>
        <v>10.765320556295306</v>
      </c>
      <c r="I44" s="33">
        <f>G44*106.8/100</f>
        <v>56016.6</v>
      </c>
      <c r="J44" s="33">
        <f t="shared" si="6"/>
        <v>106.80000000000001</v>
      </c>
      <c r="K44" s="33">
        <f>I44*105.5/100</f>
        <v>59097.513</v>
      </c>
      <c r="L44" s="33">
        <f t="shared" si="7"/>
        <v>105.5</v>
      </c>
      <c r="M44" s="24">
        <f t="shared" si="3"/>
        <v>12.129717283600172</v>
      </c>
      <c r="N44" s="25"/>
    </row>
    <row r="45" spans="1:16" ht="18.75">
      <c r="A45" s="18"/>
      <c r="B45" s="19" t="s">
        <v>68</v>
      </c>
      <c r="C45" s="15" t="s">
        <v>64</v>
      </c>
      <c r="D45" s="54">
        <f>D43+D44</f>
        <v>344451.19000000006</v>
      </c>
      <c r="E45" s="34">
        <f>E43+E44</f>
        <v>603335.6479</v>
      </c>
      <c r="F45" s="33">
        <f>F43+F44</f>
        <v>939619.25788</v>
      </c>
      <c r="G45" s="33">
        <f>G43+G44</f>
        <v>556814.7023</v>
      </c>
      <c r="H45" s="23">
        <f t="shared" si="0"/>
        <v>59.25960942481146</v>
      </c>
      <c r="I45" s="33">
        <f>I41+I42+I44</f>
        <v>594678.1020563999</v>
      </c>
      <c r="J45" s="33">
        <f t="shared" si="6"/>
        <v>106.79999999999998</v>
      </c>
      <c r="K45" s="33">
        <f>K41+K42+K44</f>
        <v>627385.397669502</v>
      </c>
      <c r="L45" s="33">
        <f t="shared" si="7"/>
        <v>105.50000000000001</v>
      </c>
      <c r="M45" s="24">
        <f t="shared" si="3"/>
        <v>66.77017232331207</v>
      </c>
      <c r="N45" s="25"/>
      <c r="O45" s="10"/>
      <c r="P45" s="10"/>
    </row>
    <row r="46" spans="1:16" ht="18.75">
      <c r="A46" s="18"/>
      <c r="B46" s="19" t="s">
        <v>69</v>
      </c>
      <c r="C46" s="15" t="s">
        <v>64</v>
      </c>
      <c r="D46" s="54">
        <v>329460.73</v>
      </c>
      <c r="E46" s="34">
        <v>604492.9817</v>
      </c>
      <c r="F46" s="33">
        <v>1032205.30708</v>
      </c>
      <c r="G46" s="33">
        <f>G45</f>
        <v>556814.7023</v>
      </c>
      <c r="H46" s="23">
        <f t="shared" si="0"/>
        <v>53.9441813058654</v>
      </c>
      <c r="I46" s="33">
        <f>I45</f>
        <v>594678.1020563999</v>
      </c>
      <c r="J46" s="33">
        <f t="shared" si="6"/>
        <v>106.79999999999998</v>
      </c>
      <c r="K46" s="33">
        <f>K45</f>
        <v>627385.397669502</v>
      </c>
      <c r="L46" s="33">
        <f t="shared" si="7"/>
        <v>105.50000000000001</v>
      </c>
      <c r="M46" s="24">
        <f t="shared" si="3"/>
        <v>60.78106684457079</v>
      </c>
      <c r="N46" s="25"/>
      <c r="O46" s="10"/>
      <c r="P46" s="10"/>
    </row>
    <row r="47" spans="1:16" ht="18.75">
      <c r="A47" s="18"/>
      <c r="B47" s="19" t="s">
        <v>70</v>
      </c>
      <c r="C47" s="15" t="s">
        <v>64</v>
      </c>
      <c r="D47" s="54">
        <f>D45-D46</f>
        <v>14990.46000000008</v>
      </c>
      <c r="E47" s="34">
        <f>E45-E46</f>
        <v>-1157.3338000000222</v>
      </c>
      <c r="F47" s="33">
        <f>F45-F46</f>
        <v>-92586.04920000001</v>
      </c>
      <c r="G47" s="33">
        <f>G45-G46</f>
        <v>0</v>
      </c>
      <c r="H47" s="23">
        <f t="shared" si="0"/>
        <v>0</v>
      </c>
      <c r="I47" s="33">
        <f>I45-I46</f>
        <v>0</v>
      </c>
      <c r="J47" s="33"/>
      <c r="K47" s="33">
        <f>K45-K46</f>
        <v>0</v>
      </c>
      <c r="L47" s="33"/>
      <c r="M47" s="24"/>
      <c r="N47" s="25"/>
      <c r="O47" s="10"/>
      <c r="P47" s="10"/>
    </row>
    <row r="48" spans="1:16" ht="18.75">
      <c r="A48" s="18"/>
      <c r="B48" s="19" t="s">
        <v>71</v>
      </c>
      <c r="C48" s="15" t="s">
        <v>24</v>
      </c>
      <c r="D48" s="54">
        <f>D47/D43*100</f>
        <v>4.637750944823836</v>
      </c>
      <c r="E48" s="34">
        <f>E47/E43*100</f>
        <v>-0.2879989560915393</v>
      </c>
      <c r="F48" s="33">
        <f>F47/F43*100</f>
        <v>-20.46522769856799</v>
      </c>
      <c r="G48" s="33">
        <f>G47/G43*100</f>
        <v>0</v>
      </c>
      <c r="H48" s="23">
        <f t="shared" si="0"/>
        <v>0</v>
      </c>
      <c r="I48" s="33">
        <f>I47/I43*100</f>
        <v>0</v>
      </c>
      <c r="J48" s="33"/>
      <c r="K48" s="33">
        <f>K47/K43*100</f>
        <v>0</v>
      </c>
      <c r="L48" s="33"/>
      <c r="M48" s="24"/>
      <c r="N48" s="25"/>
      <c r="O48" s="10"/>
      <c r="P48" s="10"/>
    </row>
    <row r="49" spans="2:13" ht="15.75" thickBot="1">
      <c r="B49" s="56"/>
      <c r="C49" s="56"/>
      <c r="D49" s="56"/>
      <c r="E49" s="57"/>
      <c r="F49" s="56"/>
      <c r="G49" s="56"/>
      <c r="H49" s="56"/>
      <c r="I49" s="56"/>
      <c r="J49" s="56"/>
      <c r="K49" s="56"/>
      <c r="L49" s="56"/>
      <c r="M49" s="56"/>
    </row>
    <row r="50" spans="2:14" ht="15">
      <c r="B50" s="59"/>
      <c r="C50" s="59"/>
      <c r="D50" s="59"/>
      <c r="E50" s="60"/>
      <c r="F50" s="59"/>
      <c r="G50" s="59"/>
      <c r="H50" s="59"/>
      <c r="I50" s="59"/>
      <c r="J50" s="59"/>
      <c r="K50" s="59"/>
      <c r="L50" s="59"/>
      <c r="M50" s="59"/>
      <c r="N50" s="59"/>
    </row>
    <row r="51" spans="2:14" ht="15">
      <c r="B51" s="61"/>
      <c r="C51" s="59"/>
      <c r="D51" s="59"/>
      <c r="E51" s="62"/>
      <c r="F51" s="63"/>
      <c r="G51" s="63"/>
      <c r="H51" s="59"/>
      <c r="I51" s="59"/>
      <c r="J51" s="59"/>
      <c r="K51" s="59"/>
      <c r="L51" s="59"/>
      <c r="M51" s="59"/>
      <c r="N51" s="59"/>
    </row>
    <row r="52" spans="2:14" ht="15">
      <c r="B52" s="60"/>
      <c r="C52" s="59"/>
      <c r="D52" s="59"/>
      <c r="E52" s="60"/>
      <c r="F52" s="59"/>
      <c r="G52" s="59"/>
      <c r="H52" s="59"/>
      <c r="I52" s="59"/>
      <c r="J52" s="59"/>
      <c r="K52" s="59"/>
      <c r="L52" s="59"/>
      <c r="M52" s="59"/>
      <c r="N52" s="59"/>
    </row>
    <row r="53" spans="2:14" ht="15">
      <c r="B53" s="60"/>
      <c r="C53" s="59"/>
      <c r="D53" s="59"/>
      <c r="E53" s="60"/>
      <c r="F53" s="59"/>
      <c r="G53" s="59"/>
      <c r="H53" s="59"/>
      <c r="I53" s="59"/>
      <c r="J53" s="59"/>
      <c r="K53" s="59"/>
      <c r="L53" s="59"/>
      <c r="M53" s="59"/>
      <c r="N53" s="59"/>
    </row>
    <row r="54" spans="2:14" ht="15">
      <c r="B54" s="59"/>
      <c r="C54" s="59"/>
      <c r="D54" s="59"/>
      <c r="E54" s="60"/>
      <c r="F54" s="59"/>
      <c r="G54" s="59"/>
      <c r="H54" s="59"/>
      <c r="I54" s="59"/>
      <c r="J54" s="59"/>
      <c r="K54" s="59"/>
      <c r="L54" s="59"/>
      <c r="M54" s="59"/>
      <c r="N54" s="59"/>
    </row>
    <row r="55" spans="2:14" ht="15">
      <c r="B55" s="60"/>
      <c r="C55" s="59"/>
      <c r="D55" s="59"/>
      <c r="E55" s="60"/>
      <c r="F55" s="59"/>
      <c r="G55" s="59"/>
      <c r="H55" s="59"/>
      <c r="I55" s="59"/>
      <c r="J55" s="59"/>
      <c r="K55" s="59"/>
      <c r="L55" s="59"/>
      <c r="M55" s="59"/>
      <c r="N55" s="59"/>
    </row>
    <row r="56" spans="2:14" ht="15">
      <c r="B56" s="59"/>
      <c r="C56" s="59"/>
      <c r="D56" s="59"/>
      <c r="E56" s="60"/>
      <c r="F56" s="59"/>
      <c r="G56" s="59"/>
      <c r="H56" s="59"/>
      <c r="I56" s="59"/>
      <c r="J56" s="59"/>
      <c r="K56" s="59"/>
      <c r="L56" s="59"/>
      <c r="M56" s="59"/>
      <c r="N56" s="59"/>
    </row>
    <row r="57" spans="2:14" ht="15">
      <c r="B57" s="60"/>
      <c r="C57" s="59"/>
      <c r="D57" s="59"/>
      <c r="E57" s="60"/>
      <c r="F57" s="59"/>
      <c r="G57" s="59"/>
      <c r="H57" s="59"/>
      <c r="I57" s="59"/>
      <c r="J57" s="59"/>
      <c r="K57" s="59"/>
      <c r="L57" s="59"/>
      <c r="M57" s="59"/>
      <c r="N57" s="59"/>
    </row>
    <row r="58" spans="2:14" ht="15">
      <c r="B58" s="59"/>
      <c r="C58" s="59"/>
      <c r="D58" s="59"/>
      <c r="E58" s="60"/>
      <c r="F58" s="59"/>
      <c r="G58" s="59"/>
      <c r="H58" s="59"/>
      <c r="I58" s="59"/>
      <c r="J58" s="59"/>
      <c r="K58" s="59"/>
      <c r="L58" s="59"/>
      <c r="M58" s="59"/>
      <c r="N58" s="59"/>
    </row>
    <row r="59" spans="2:14" ht="15">
      <c r="B59" s="60"/>
      <c r="C59" s="59"/>
      <c r="D59" s="59"/>
      <c r="E59" s="60"/>
      <c r="F59" s="59"/>
      <c r="G59" s="59"/>
      <c r="H59" s="59"/>
      <c r="I59" s="59"/>
      <c r="J59" s="59"/>
      <c r="K59" s="59"/>
      <c r="L59" s="59"/>
      <c r="M59" s="59"/>
      <c r="N59" s="59"/>
    </row>
    <row r="60" spans="2:14" ht="15">
      <c r="B60" s="59"/>
      <c r="C60" s="59"/>
      <c r="D60" s="59"/>
      <c r="E60" s="60"/>
      <c r="F60" s="59"/>
      <c r="G60" s="59"/>
      <c r="H60" s="59"/>
      <c r="I60" s="59"/>
      <c r="J60" s="59"/>
      <c r="K60" s="59"/>
      <c r="L60" s="59"/>
      <c r="M60" s="59"/>
      <c r="N60" s="59"/>
    </row>
    <row r="61" spans="2:14" ht="15">
      <c r="B61" s="60"/>
      <c r="C61" s="59"/>
      <c r="D61" s="59"/>
      <c r="E61" s="60"/>
      <c r="F61" s="59"/>
      <c r="G61" s="59"/>
      <c r="H61" s="59"/>
      <c r="I61" s="59"/>
      <c r="J61" s="59"/>
      <c r="K61" s="59"/>
      <c r="L61" s="59"/>
      <c r="M61" s="59"/>
      <c r="N61" s="59"/>
    </row>
    <row r="62" spans="2:14" ht="15">
      <c r="B62" s="59"/>
      <c r="C62" s="59"/>
      <c r="D62" s="59"/>
      <c r="E62" s="60"/>
      <c r="F62" s="59"/>
      <c r="G62" s="59"/>
      <c r="H62" s="59"/>
      <c r="I62" s="59"/>
      <c r="J62" s="59"/>
      <c r="K62" s="59"/>
      <c r="L62" s="59"/>
      <c r="M62" s="59"/>
      <c r="N62" s="59"/>
    </row>
    <row r="63" spans="2:14" ht="15">
      <c r="B63" s="60"/>
      <c r="C63" s="59"/>
      <c r="D63" s="59"/>
      <c r="E63" s="60"/>
      <c r="F63" s="59"/>
      <c r="G63" s="59"/>
      <c r="H63" s="59"/>
      <c r="I63" s="59"/>
      <c r="J63" s="59"/>
      <c r="K63" s="59"/>
      <c r="L63" s="59"/>
      <c r="M63" s="59"/>
      <c r="N63" s="59"/>
    </row>
    <row r="64" spans="2:14" ht="15">
      <c r="B64" s="60"/>
      <c r="C64" s="59"/>
      <c r="D64" s="59"/>
      <c r="E64" s="60"/>
      <c r="F64" s="59"/>
      <c r="G64" s="59"/>
      <c r="H64" s="59"/>
      <c r="I64" s="59"/>
      <c r="J64" s="59"/>
      <c r="K64" s="59"/>
      <c r="L64" s="59"/>
      <c r="M64" s="59"/>
      <c r="N64" s="59"/>
    </row>
    <row r="65" spans="2:14" ht="15">
      <c r="B65" s="59"/>
      <c r="C65" s="59"/>
      <c r="D65" s="59"/>
      <c r="E65" s="60"/>
      <c r="F65" s="59"/>
      <c r="G65" s="59"/>
      <c r="H65" s="59"/>
      <c r="I65" s="59"/>
      <c r="J65" s="59"/>
      <c r="K65" s="59"/>
      <c r="L65" s="59"/>
      <c r="M65" s="59"/>
      <c r="N65" s="59"/>
    </row>
    <row r="66" spans="2:14" ht="15">
      <c r="B66" s="60"/>
      <c r="C66" s="59"/>
      <c r="D66" s="59"/>
      <c r="E66" s="60"/>
      <c r="F66" s="59"/>
      <c r="G66" s="59"/>
      <c r="H66" s="59"/>
      <c r="I66" s="59"/>
      <c r="J66" s="59"/>
      <c r="K66" s="59"/>
      <c r="L66" s="59"/>
      <c r="M66" s="59"/>
      <c r="N66" s="59"/>
    </row>
    <row r="67" spans="2:14" ht="15">
      <c r="B67" s="59"/>
      <c r="C67" s="59"/>
      <c r="D67" s="59"/>
      <c r="E67" s="60"/>
      <c r="F67" s="59"/>
      <c r="G67" s="59"/>
      <c r="H67" s="59"/>
      <c r="I67" s="59"/>
      <c r="J67" s="59"/>
      <c r="K67" s="59"/>
      <c r="L67" s="59"/>
      <c r="M67" s="59"/>
      <c r="N67" s="59"/>
    </row>
    <row r="68" spans="2:14" ht="15">
      <c r="B68" s="64"/>
      <c r="C68" s="59"/>
      <c r="D68" s="59"/>
      <c r="E68" s="60"/>
      <c r="F68" s="59"/>
      <c r="G68" s="59"/>
      <c r="H68" s="59"/>
      <c r="I68" s="59"/>
      <c r="J68" s="59"/>
      <c r="K68" s="59"/>
      <c r="L68" s="59"/>
      <c r="M68" s="59"/>
      <c r="N68" s="59"/>
    </row>
    <row r="69" spans="2:14" ht="15">
      <c r="B69" s="59"/>
      <c r="C69" s="59"/>
      <c r="D69" s="59"/>
      <c r="E69" s="60"/>
      <c r="F69" s="59"/>
      <c r="G69" s="59"/>
      <c r="H69" s="59"/>
      <c r="I69" s="59"/>
      <c r="J69" s="59"/>
      <c r="K69" s="59"/>
      <c r="L69" s="59"/>
      <c r="M69" s="59"/>
      <c r="N69" s="59"/>
    </row>
    <row r="70" spans="2:14" ht="15">
      <c r="B70" s="59"/>
      <c r="C70" s="59"/>
      <c r="D70" s="59"/>
      <c r="E70" s="60"/>
      <c r="F70" s="59"/>
      <c r="G70" s="59"/>
      <c r="H70" s="59"/>
      <c r="I70" s="59"/>
      <c r="J70" s="59"/>
      <c r="K70" s="59"/>
      <c r="L70" s="59"/>
      <c r="M70" s="59"/>
      <c r="N70" s="59"/>
    </row>
  </sheetData>
  <sheetProtection/>
  <mergeCells count="10">
    <mergeCell ref="H1:M1"/>
    <mergeCell ref="A2:M2"/>
    <mergeCell ref="A3:M3"/>
    <mergeCell ref="A4:A5"/>
    <mergeCell ref="B4:B5"/>
    <mergeCell ref="C4:C5"/>
    <mergeCell ref="E4:E5"/>
    <mergeCell ref="G4:H4"/>
    <mergeCell ref="I4:J4"/>
    <mergeCell ref="K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2015-11-16T06:26:22Z</dcterms:modified>
  <cp:category/>
  <cp:version/>
  <cp:contentType/>
  <cp:contentStatus/>
</cp:coreProperties>
</file>