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840"/>
  </bookViews>
  <sheets>
    <sheet name="Програм." sheetId="1" r:id="rId1"/>
  </sheets>
  <calcPr calcId="145621"/>
</workbook>
</file>

<file path=xl/calcChain.xml><?xml version="1.0" encoding="utf-8"?>
<calcChain xmlns="http://schemas.openxmlformats.org/spreadsheetml/2006/main">
  <c r="G122" i="1" l="1"/>
  <c r="H122" i="1"/>
  <c r="J122" i="1"/>
  <c r="K122" i="1"/>
  <c r="D122" i="1"/>
  <c r="G133" i="1"/>
  <c r="H133" i="1"/>
  <c r="J133" i="1"/>
  <c r="K133" i="1"/>
  <c r="L135" i="1"/>
  <c r="I135" i="1"/>
  <c r="F135" i="1"/>
  <c r="F57" i="1"/>
  <c r="L39" i="1"/>
  <c r="L43" i="1"/>
  <c r="L42" i="1"/>
  <c r="I39" i="1"/>
  <c r="I43" i="1"/>
  <c r="I42" i="1"/>
  <c r="G36" i="1"/>
  <c r="G35" i="1" s="1"/>
  <c r="J36" i="1"/>
  <c r="J35" i="1" s="1"/>
  <c r="F39" i="1"/>
  <c r="F43" i="1"/>
  <c r="F42" i="1"/>
  <c r="E41" i="1" l="1"/>
  <c r="E133" i="1"/>
  <c r="D133" i="1"/>
  <c r="E130" i="1" l="1"/>
  <c r="D130" i="1"/>
  <c r="E74" i="1"/>
  <c r="E62" i="1"/>
  <c r="E123" i="1"/>
  <c r="E122" i="1" s="1"/>
  <c r="E118" i="1"/>
  <c r="E87" i="1"/>
  <c r="E86" i="1"/>
  <c r="E73" i="1"/>
  <c r="D73" i="1"/>
  <c r="E70" i="1"/>
  <c r="E72" i="1" l="1"/>
  <c r="L41" i="1"/>
  <c r="L40" i="1" s="1"/>
  <c r="K41" i="1"/>
  <c r="K40" i="1" s="1"/>
  <c r="K38" i="1"/>
  <c r="I41" i="1"/>
  <c r="I40" i="1" s="1"/>
  <c r="H41" i="1"/>
  <c r="H40" i="1" s="1"/>
  <c r="H38" i="1"/>
  <c r="F41" i="1"/>
  <c r="F40" i="1" s="1"/>
  <c r="E40" i="1"/>
  <c r="E38" i="1"/>
  <c r="H37" i="1" l="1"/>
  <c r="H36" i="1" s="1"/>
  <c r="I38" i="1"/>
  <c r="I37" i="1" s="1"/>
  <c r="I36" i="1" s="1"/>
  <c r="I35" i="1" s="1"/>
  <c r="K37" i="1"/>
  <c r="K36" i="1" s="1"/>
  <c r="K35" i="1" s="1"/>
  <c r="L38" i="1"/>
  <c r="L37" i="1" s="1"/>
  <c r="L36" i="1" s="1"/>
  <c r="L35" i="1" s="1"/>
  <c r="F38" i="1"/>
  <c r="F37" i="1" s="1"/>
  <c r="F36" i="1" s="1"/>
  <c r="F35" i="1" s="1"/>
  <c r="E37" i="1"/>
  <c r="E36" i="1" s="1"/>
  <c r="E35" i="1" s="1"/>
  <c r="H35" i="1"/>
  <c r="E157" i="1"/>
  <c r="D157" i="1"/>
  <c r="L170" i="1" l="1"/>
  <c r="L169" i="1" s="1"/>
  <c r="L168" i="1" s="1"/>
  <c r="K169" i="1"/>
  <c r="K168" i="1" s="1"/>
  <c r="L167" i="1"/>
  <c r="L166" i="1" s="1"/>
  <c r="L165" i="1" s="1"/>
  <c r="K166" i="1"/>
  <c r="K165" i="1" s="1"/>
  <c r="L164" i="1"/>
  <c r="L163" i="1" s="1"/>
  <c r="K163" i="1"/>
  <c r="L162" i="1"/>
  <c r="L161" i="1" s="1"/>
  <c r="K161" i="1"/>
  <c r="L160" i="1"/>
  <c r="L159" i="1" s="1"/>
  <c r="K159" i="1"/>
  <c r="L158" i="1"/>
  <c r="L157" i="1" s="1"/>
  <c r="K157" i="1"/>
  <c r="L154" i="1"/>
  <c r="L153" i="1"/>
  <c r="K152" i="1"/>
  <c r="K151" i="1" s="1"/>
  <c r="K150" i="1" s="1"/>
  <c r="L149" i="1"/>
  <c r="L148" i="1" s="1"/>
  <c r="K148" i="1"/>
  <c r="L147" i="1"/>
  <c r="L146" i="1"/>
  <c r="K145" i="1"/>
  <c r="L142" i="1"/>
  <c r="L141" i="1" s="1"/>
  <c r="L140" i="1" s="1"/>
  <c r="K141" i="1"/>
  <c r="K140" i="1" s="1"/>
  <c r="L139" i="1"/>
  <c r="L138" i="1" s="1"/>
  <c r="L137" i="1" s="1"/>
  <c r="K138" i="1"/>
  <c r="K137" i="1" s="1"/>
  <c r="L134" i="1"/>
  <c r="L133" i="1" s="1"/>
  <c r="L132" i="1"/>
  <c r="L131" i="1"/>
  <c r="K130" i="1"/>
  <c r="L129" i="1"/>
  <c r="L128" i="1" s="1"/>
  <c r="K128" i="1"/>
  <c r="L127" i="1"/>
  <c r="L126" i="1" s="1"/>
  <c r="K126" i="1"/>
  <c r="L125" i="1"/>
  <c r="L124" i="1"/>
  <c r="L123" i="1"/>
  <c r="L121" i="1"/>
  <c r="L120" i="1" s="1"/>
  <c r="K120" i="1"/>
  <c r="L119" i="1"/>
  <c r="L118" i="1"/>
  <c r="K117" i="1"/>
  <c r="L116" i="1"/>
  <c r="L115" i="1" s="1"/>
  <c r="K115" i="1"/>
  <c r="L114" i="1"/>
  <c r="L113" i="1" s="1"/>
  <c r="K113" i="1"/>
  <c r="L112" i="1"/>
  <c r="L111" i="1" s="1"/>
  <c r="K111" i="1"/>
  <c r="L110" i="1"/>
  <c r="L109" i="1" s="1"/>
  <c r="K109" i="1"/>
  <c r="L107" i="1"/>
  <c r="L106" i="1" s="1"/>
  <c r="L105" i="1" s="1"/>
  <c r="K106" i="1"/>
  <c r="K105" i="1" s="1"/>
  <c r="L103" i="1"/>
  <c r="L102" i="1" s="1"/>
  <c r="L101" i="1" s="1"/>
  <c r="L100" i="1" s="1"/>
  <c r="K102" i="1"/>
  <c r="K101" i="1" s="1"/>
  <c r="K100" i="1" s="1"/>
  <c r="L99" i="1"/>
  <c r="L98" i="1" s="1"/>
  <c r="L97" i="1" s="1"/>
  <c r="L96" i="1" s="1"/>
  <c r="K98" i="1"/>
  <c r="K97" i="1" s="1"/>
  <c r="K96" i="1" s="1"/>
  <c r="L95" i="1"/>
  <c r="L94" i="1" s="1"/>
  <c r="L93" i="1" s="1"/>
  <c r="K94" i="1"/>
  <c r="K93" i="1" s="1"/>
  <c r="L92" i="1"/>
  <c r="L91" i="1"/>
  <c r="L90" i="1"/>
  <c r="K89" i="1"/>
  <c r="K88" i="1" s="1"/>
  <c r="L87" i="1"/>
  <c r="L86" i="1"/>
  <c r="K85" i="1"/>
  <c r="K84" i="1" s="1"/>
  <c r="L83" i="1"/>
  <c r="L82" i="1"/>
  <c r="L81" i="1"/>
  <c r="K80" i="1"/>
  <c r="L79" i="1"/>
  <c r="L78" i="1" s="1"/>
  <c r="K78" i="1"/>
  <c r="L77" i="1"/>
  <c r="L76" i="1" s="1"/>
  <c r="K76" i="1"/>
  <c r="L75" i="1"/>
  <c r="L74" i="1"/>
  <c r="L73" i="1"/>
  <c r="K72" i="1"/>
  <c r="L71" i="1"/>
  <c r="K69" i="1"/>
  <c r="L68" i="1"/>
  <c r="L67" i="1"/>
  <c r="K66" i="1"/>
  <c r="L64" i="1"/>
  <c r="L63" i="1" s="1"/>
  <c r="K63" i="1"/>
  <c r="L62" i="1"/>
  <c r="L61" i="1"/>
  <c r="K60" i="1"/>
  <c r="L59" i="1"/>
  <c r="L58" i="1" s="1"/>
  <c r="K58" i="1"/>
  <c r="L57" i="1"/>
  <c r="L56" i="1" s="1"/>
  <c r="K56" i="1"/>
  <c r="L53" i="1"/>
  <c r="L52" i="1" s="1"/>
  <c r="L51" i="1" s="1"/>
  <c r="K52" i="1"/>
  <c r="K51" i="1" s="1"/>
  <c r="L50" i="1"/>
  <c r="L49" i="1"/>
  <c r="L48" i="1"/>
  <c r="L47" i="1"/>
  <c r="K46" i="1"/>
  <c r="K45" i="1" s="1"/>
  <c r="L34" i="1"/>
  <c r="L33" i="1"/>
  <c r="K32" i="1"/>
  <c r="L31" i="1"/>
  <c r="L30" i="1" s="1"/>
  <c r="K30" i="1"/>
  <c r="L29" i="1"/>
  <c r="L28" i="1"/>
  <c r="K27" i="1"/>
  <c r="L26" i="1"/>
  <c r="L25" i="1"/>
  <c r="K24" i="1"/>
  <c r="L22" i="1"/>
  <c r="L21" i="1" s="1"/>
  <c r="K21" i="1"/>
  <c r="L20" i="1"/>
  <c r="L19" i="1" s="1"/>
  <c r="K19" i="1"/>
  <c r="L17" i="1"/>
  <c r="L16" i="1" s="1"/>
  <c r="L15" i="1" s="1"/>
  <c r="L14" i="1" s="1"/>
  <c r="K16" i="1"/>
  <c r="K15" i="1" s="1"/>
  <c r="K14" i="1" s="1"/>
  <c r="L13" i="1"/>
  <c r="L12" i="1" s="1"/>
  <c r="L11" i="1" s="1"/>
  <c r="L10" i="1" s="1"/>
  <c r="K12" i="1"/>
  <c r="K11" i="1" s="1"/>
  <c r="K10" i="1" s="1"/>
  <c r="L9" i="1"/>
  <c r="L8" i="1" s="1"/>
  <c r="L7" i="1" s="1"/>
  <c r="L6" i="1" s="1"/>
  <c r="K8" i="1"/>
  <c r="K7" i="1" s="1"/>
  <c r="K6" i="1" s="1"/>
  <c r="I170" i="1"/>
  <c r="I169" i="1" s="1"/>
  <c r="I168" i="1" s="1"/>
  <c r="H169" i="1"/>
  <c r="H168" i="1" s="1"/>
  <c r="I167" i="1"/>
  <c r="I166" i="1" s="1"/>
  <c r="I165" i="1" s="1"/>
  <c r="H166" i="1"/>
  <c r="H165" i="1" s="1"/>
  <c r="I164" i="1"/>
  <c r="I163" i="1" s="1"/>
  <c r="H163" i="1"/>
  <c r="I162" i="1"/>
  <c r="I161" i="1" s="1"/>
  <c r="H161" i="1"/>
  <c r="I160" i="1"/>
  <c r="I159" i="1" s="1"/>
  <c r="H159" i="1"/>
  <c r="I158" i="1"/>
  <c r="I157" i="1" s="1"/>
  <c r="H157" i="1"/>
  <c r="I154" i="1"/>
  <c r="I153" i="1"/>
  <c r="H152" i="1"/>
  <c r="H151" i="1" s="1"/>
  <c r="H150" i="1" s="1"/>
  <c r="I149" i="1"/>
  <c r="I148" i="1" s="1"/>
  <c r="H148" i="1"/>
  <c r="I147" i="1"/>
  <c r="I146" i="1"/>
  <c r="H145" i="1"/>
  <c r="I142" i="1"/>
  <c r="I141" i="1" s="1"/>
  <c r="I140" i="1" s="1"/>
  <c r="H141" i="1"/>
  <c r="H140" i="1" s="1"/>
  <c r="I139" i="1"/>
  <c r="I138" i="1" s="1"/>
  <c r="I137" i="1" s="1"/>
  <c r="H138" i="1"/>
  <c r="H137" i="1" s="1"/>
  <c r="I134" i="1"/>
  <c r="I133" i="1" s="1"/>
  <c r="I132" i="1"/>
  <c r="I131" i="1"/>
  <c r="H130" i="1"/>
  <c r="I129" i="1"/>
  <c r="I128" i="1" s="1"/>
  <c r="H128" i="1"/>
  <c r="I127" i="1"/>
  <c r="I126" i="1" s="1"/>
  <c r="H126" i="1"/>
  <c r="I125" i="1"/>
  <c r="I124" i="1"/>
  <c r="I123" i="1"/>
  <c r="I121" i="1"/>
  <c r="I120" i="1" s="1"/>
  <c r="H120" i="1"/>
  <c r="I119" i="1"/>
  <c r="I118" i="1"/>
  <c r="H117" i="1"/>
  <c r="I116" i="1"/>
  <c r="I115" i="1" s="1"/>
  <c r="H115" i="1"/>
  <c r="I114" i="1"/>
  <c r="I113" i="1" s="1"/>
  <c r="H113" i="1"/>
  <c r="I112" i="1"/>
  <c r="I111" i="1" s="1"/>
  <c r="H111" i="1"/>
  <c r="I110" i="1"/>
  <c r="I109" i="1" s="1"/>
  <c r="H109" i="1"/>
  <c r="I107" i="1"/>
  <c r="I106" i="1" s="1"/>
  <c r="I105" i="1" s="1"/>
  <c r="H106" i="1"/>
  <c r="H105" i="1" s="1"/>
  <c r="I103" i="1"/>
  <c r="I102" i="1" s="1"/>
  <c r="I101" i="1" s="1"/>
  <c r="I100" i="1" s="1"/>
  <c r="H102" i="1"/>
  <c r="H101" i="1" s="1"/>
  <c r="H100" i="1" s="1"/>
  <c r="I99" i="1"/>
  <c r="I98" i="1" s="1"/>
  <c r="I97" i="1" s="1"/>
  <c r="I96" i="1" s="1"/>
  <c r="H98" i="1"/>
  <c r="H97" i="1" s="1"/>
  <c r="H96" i="1" s="1"/>
  <c r="I95" i="1"/>
  <c r="I94" i="1" s="1"/>
  <c r="I93" i="1" s="1"/>
  <c r="H94" i="1"/>
  <c r="H93" i="1" s="1"/>
  <c r="I92" i="1"/>
  <c r="I91" i="1"/>
  <c r="I90" i="1"/>
  <c r="H89" i="1"/>
  <c r="H88" i="1" s="1"/>
  <c r="I87" i="1"/>
  <c r="I86" i="1"/>
  <c r="H85" i="1"/>
  <c r="H84" i="1" s="1"/>
  <c r="I83" i="1"/>
  <c r="I82" i="1"/>
  <c r="I81" i="1"/>
  <c r="H80" i="1"/>
  <c r="I79" i="1"/>
  <c r="I78" i="1" s="1"/>
  <c r="H78" i="1"/>
  <c r="I77" i="1"/>
  <c r="I76" i="1" s="1"/>
  <c r="H76" i="1"/>
  <c r="I75" i="1"/>
  <c r="I74" i="1"/>
  <c r="I73" i="1"/>
  <c r="H72" i="1"/>
  <c r="I71" i="1"/>
  <c r="H69" i="1"/>
  <c r="I68" i="1"/>
  <c r="I67" i="1"/>
  <c r="H66" i="1"/>
  <c r="I64" i="1"/>
  <c r="I63" i="1" s="1"/>
  <c r="H63" i="1"/>
  <c r="I62" i="1"/>
  <c r="I61" i="1"/>
  <c r="H60" i="1"/>
  <c r="I59" i="1"/>
  <c r="I58" i="1" s="1"/>
  <c r="H58" i="1"/>
  <c r="I57" i="1"/>
  <c r="I56" i="1" s="1"/>
  <c r="H56" i="1"/>
  <c r="I53" i="1"/>
  <c r="I52" i="1" s="1"/>
  <c r="I51" i="1" s="1"/>
  <c r="H52" i="1"/>
  <c r="H51" i="1" s="1"/>
  <c r="I50" i="1"/>
  <c r="I49" i="1"/>
  <c r="I48" i="1"/>
  <c r="I47" i="1"/>
  <c r="H46" i="1"/>
  <c r="H45" i="1" s="1"/>
  <c r="I34" i="1"/>
  <c r="I33" i="1"/>
  <c r="H32" i="1"/>
  <c r="I31" i="1"/>
  <c r="I30" i="1" s="1"/>
  <c r="H30" i="1"/>
  <c r="I29" i="1"/>
  <c r="I28" i="1"/>
  <c r="H27" i="1"/>
  <c r="I26" i="1"/>
  <c r="I25" i="1"/>
  <c r="H24" i="1"/>
  <c r="I22" i="1"/>
  <c r="I21" i="1" s="1"/>
  <c r="H21" i="1"/>
  <c r="I20" i="1"/>
  <c r="I19" i="1" s="1"/>
  <c r="H19" i="1"/>
  <c r="I17" i="1"/>
  <c r="I16" i="1" s="1"/>
  <c r="I15" i="1" s="1"/>
  <c r="I14" i="1" s="1"/>
  <c r="H16" i="1"/>
  <c r="H15" i="1" s="1"/>
  <c r="H14" i="1" s="1"/>
  <c r="I13" i="1"/>
  <c r="I12" i="1" s="1"/>
  <c r="I11" i="1" s="1"/>
  <c r="I10" i="1" s="1"/>
  <c r="H12" i="1"/>
  <c r="H11" i="1" s="1"/>
  <c r="H10" i="1" s="1"/>
  <c r="I9" i="1"/>
  <c r="I8" i="1" s="1"/>
  <c r="I7" i="1" s="1"/>
  <c r="I6" i="1" s="1"/>
  <c r="H8" i="1"/>
  <c r="H7" i="1" s="1"/>
  <c r="H6" i="1" s="1"/>
  <c r="F164" i="1"/>
  <c r="F162" i="1"/>
  <c r="F158" i="1"/>
  <c r="F154" i="1"/>
  <c r="F153" i="1"/>
  <c r="F149" i="1"/>
  <c r="F147" i="1"/>
  <c r="F146" i="1"/>
  <c r="F142" i="1"/>
  <c r="F134" i="1"/>
  <c r="F133" i="1" s="1"/>
  <c r="F132" i="1"/>
  <c r="F131" i="1"/>
  <c r="F127" i="1"/>
  <c r="F123" i="1"/>
  <c r="F118" i="1"/>
  <c r="F116" i="1"/>
  <c r="F114" i="1"/>
  <c r="F112" i="1"/>
  <c r="F110" i="1"/>
  <c r="F103" i="1"/>
  <c r="F99" i="1"/>
  <c r="F95" i="1"/>
  <c r="F92" i="1"/>
  <c r="F91" i="1"/>
  <c r="F90" i="1"/>
  <c r="F86" i="1"/>
  <c r="F77" i="1"/>
  <c r="F74" i="1"/>
  <c r="F71" i="1"/>
  <c r="F68" i="1"/>
  <c r="F67" i="1"/>
  <c r="F62" i="1"/>
  <c r="F61" i="1"/>
  <c r="F50" i="1"/>
  <c r="F49" i="1"/>
  <c r="F48" i="1"/>
  <c r="F47" i="1"/>
  <c r="F34" i="1"/>
  <c r="F33" i="1"/>
  <c r="F31" i="1"/>
  <c r="F29" i="1"/>
  <c r="F28" i="1"/>
  <c r="F25" i="1"/>
  <c r="F22" i="1"/>
  <c r="F20" i="1"/>
  <c r="F17" i="1"/>
  <c r="F13" i="1"/>
  <c r="F9" i="1"/>
  <c r="E60" i="1"/>
  <c r="D87" i="1"/>
  <c r="F87" i="1" s="1"/>
  <c r="F73" i="1"/>
  <c r="D53" i="1"/>
  <c r="F53" i="1" s="1"/>
  <c r="F130" i="1" l="1"/>
  <c r="L122" i="1"/>
  <c r="I122" i="1"/>
  <c r="L66" i="1"/>
  <c r="L89" i="1"/>
  <c r="L88" i="1" s="1"/>
  <c r="L152" i="1"/>
  <c r="L151" i="1" s="1"/>
  <c r="L150" i="1" s="1"/>
  <c r="I152" i="1"/>
  <c r="I151" i="1" s="1"/>
  <c r="I150" i="1" s="1"/>
  <c r="I32" i="1"/>
  <c r="L27" i="1"/>
  <c r="H136" i="1"/>
  <c r="H144" i="1"/>
  <c r="H143" i="1" s="1"/>
  <c r="L117" i="1"/>
  <c r="L72" i="1"/>
  <c r="I72" i="1"/>
  <c r="I145" i="1"/>
  <c r="I144" i="1" s="1"/>
  <c r="I143" i="1" s="1"/>
  <c r="K23" i="1"/>
  <c r="K18" i="1" s="1"/>
  <c r="K55" i="1"/>
  <c r="L60" i="1"/>
  <c r="L55" i="1" s="1"/>
  <c r="I85" i="1"/>
  <c r="I84" i="1" s="1"/>
  <c r="I117" i="1"/>
  <c r="L24" i="1"/>
  <c r="I46" i="1"/>
  <c r="I45" i="1" s="1"/>
  <c r="I44" i="1" s="1"/>
  <c r="K65" i="1"/>
  <c r="L85" i="1"/>
  <c r="L84" i="1" s="1"/>
  <c r="L136" i="1"/>
  <c r="K156" i="1"/>
  <c r="K155" i="1" s="1"/>
  <c r="I27" i="1"/>
  <c r="H55" i="1"/>
  <c r="H65" i="1"/>
  <c r="L145" i="1"/>
  <c r="L144" i="1" s="1"/>
  <c r="L143" i="1" s="1"/>
  <c r="I136" i="1"/>
  <c r="H108" i="1"/>
  <c r="H104" i="1" s="1"/>
  <c r="I130" i="1"/>
  <c r="L46" i="1"/>
  <c r="L45" i="1" s="1"/>
  <c r="L44" i="1" s="1"/>
  <c r="K108" i="1"/>
  <c r="K104" i="1" s="1"/>
  <c r="I24" i="1"/>
  <c r="L32" i="1"/>
  <c r="K144" i="1"/>
  <c r="K143" i="1" s="1"/>
  <c r="K136" i="1"/>
  <c r="H23" i="1"/>
  <c r="H18" i="1" s="1"/>
  <c r="I60" i="1"/>
  <c r="I55" i="1" s="1"/>
  <c r="I66" i="1"/>
  <c r="I80" i="1"/>
  <c r="I89" i="1"/>
  <c r="I88" i="1" s="1"/>
  <c r="H156" i="1"/>
  <c r="H155" i="1" s="1"/>
  <c r="K44" i="1"/>
  <c r="L80" i="1"/>
  <c r="L130" i="1"/>
  <c r="L156" i="1"/>
  <c r="L155" i="1" s="1"/>
  <c r="H44" i="1"/>
  <c r="I156" i="1"/>
  <c r="I155" i="1" s="1"/>
  <c r="D160" i="1"/>
  <c r="F160" i="1" s="1"/>
  <c r="D170" i="1"/>
  <c r="F170" i="1" s="1"/>
  <c r="I23" i="1" l="1"/>
  <c r="I18" i="1" s="1"/>
  <c r="H54" i="1"/>
  <c r="H5" i="1" s="1"/>
  <c r="L108" i="1"/>
  <c r="L104" i="1" s="1"/>
  <c r="L23" i="1"/>
  <c r="L18" i="1" s="1"/>
  <c r="K54" i="1"/>
  <c r="K5" i="1" s="1"/>
  <c r="I108" i="1"/>
  <c r="I104" i="1" s="1"/>
  <c r="J70" i="1"/>
  <c r="L70" i="1" s="1"/>
  <c r="L69" i="1" s="1"/>
  <c r="L65" i="1" s="1"/>
  <c r="L54" i="1" s="1"/>
  <c r="G70" i="1"/>
  <c r="I70" i="1" s="1"/>
  <c r="I69" i="1" s="1"/>
  <c r="I65" i="1" s="1"/>
  <c r="I54" i="1" s="1"/>
  <c r="D70" i="1"/>
  <c r="F70" i="1" s="1"/>
  <c r="G130" i="1"/>
  <c r="J130" i="1"/>
  <c r="G60" i="1"/>
  <c r="J60" i="1"/>
  <c r="D60" i="1"/>
  <c r="E8" i="1"/>
  <c r="G8" i="1"/>
  <c r="J8" i="1"/>
  <c r="E12" i="1"/>
  <c r="G12" i="1"/>
  <c r="J12" i="1"/>
  <c r="E16" i="1"/>
  <c r="G16" i="1"/>
  <c r="J16" i="1"/>
  <c r="D8" i="1"/>
  <c r="D12" i="1"/>
  <c r="D16" i="1"/>
  <c r="L5" i="1" l="1"/>
  <c r="I5" i="1"/>
  <c r="F129" i="1" l="1"/>
  <c r="F128" i="1" s="1"/>
  <c r="J128" i="1"/>
  <c r="G128" i="1"/>
  <c r="E128" i="1"/>
  <c r="D128" i="1"/>
  <c r="F124" i="1"/>
  <c r="F64" i="1"/>
  <c r="F63" i="1" s="1"/>
  <c r="J63" i="1"/>
  <c r="G63" i="1"/>
  <c r="E63" i="1"/>
  <c r="D63" i="1"/>
  <c r="E24" i="1"/>
  <c r="G24" i="1"/>
  <c r="J24" i="1"/>
  <c r="D24" i="1"/>
  <c r="F26" i="1"/>
  <c r="E46" i="1" l="1"/>
  <c r="G46" i="1"/>
  <c r="J46" i="1"/>
  <c r="D46" i="1"/>
  <c r="F167" i="1" l="1"/>
  <c r="J166" i="1"/>
  <c r="J165" i="1" s="1"/>
  <c r="G166" i="1"/>
  <c r="G165" i="1" s="1"/>
  <c r="E166" i="1"/>
  <c r="E165" i="1" s="1"/>
  <c r="D166" i="1"/>
  <c r="D165" i="1" s="1"/>
  <c r="J141" i="1"/>
  <c r="J140" i="1" s="1"/>
  <c r="G141" i="1"/>
  <c r="G140" i="1" s="1"/>
  <c r="E141" i="1"/>
  <c r="E140" i="1" s="1"/>
  <c r="D141" i="1"/>
  <c r="D140" i="1" s="1"/>
  <c r="E89" i="1"/>
  <c r="G89" i="1"/>
  <c r="J89" i="1"/>
  <c r="D89" i="1"/>
  <c r="J76" i="1"/>
  <c r="G76" i="1"/>
  <c r="E76" i="1"/>
  <c r="D76" i="1"/>
  <c r="F75" i="1"/>
  <c r="F72" i="1" s="1"/>
  <c r="J72" i="1"/>
  <c r="G72" i="1"/>
  <c r="D72" i="1"/>
  <c r="F60" i="1"/>
  <c r="F141" i="1" l="1"/>
  <c r="F140" i="1" s="1"/>
  <c r="F76" i="1"/>
  <c r="F166" i="1"/>
  <c r="F165" i="1" s="1"/>
  <c r="F139" i="1" l="1"/>
  <c r="F138" i="1" s="1"/>
  <c r="F137" i="1" s="1"/>
  <c r="F136" i="1" s="1"/>
  <c r="F125" i="1"/>
  <c r="F122" i="1" s="1"/>
  <c r="F121" i="1"/>
  <c r="F119" i="1"/>
  <c r="F107" i="1"/>
  <c r="F83" i="1"/>
  <c r="F82" i="1"/>
  <c r="F81" i="1"/>
  <c r="F79" i="1"/>
  <c r="F59" i="1"/>
  <c r="F24" i="1"/>
  <c r="F16" i="1"/>
  <c r="F12" i="1"/>
  <c r="F8" i="1"/>
  <c r="F94" i="1"/>
  <c r="F93" i="1" s="1"/>
  <c r="E169" i="1"/>
  <c r="E168" i="1" s="1"/>
  <c r="E163" i="1"/>
  <c r="E161" i="1"/>
  <c r="E159" i="1"/>
  <c r="E152" i="1"/>
  <c r="E151" i="1" s="1"/>
  <c r="E150" i="1" s="1"/>
  <c r="E148" i="1"/>
  <c r="E145" i="1"/>
  <c r="E138" i="1"/>
  <c r="E137" i="1" s="1"/>
  <c r="E136" i="1" s="1"/>
  <c r="E126" i="1"/>
  <c r="E120" i="1"/>
  <c r="E117" i="1"/>
  <c r="E115" i="1"/>
  <c r="E113" i="1"/>
  <c r="E111" i="1"/>
  <c r="E109" i="1"/>
  <c r="E106" i="1"/>
  <c r="E105" i="1" s="1"/>
  <c r="E102" i="1"/>
  <c r="E101" i="1" s="1"/>
  <c r="E100" i="1" s="1"/>
  <c r="E98" i="1"/>
  <c r="E97" i="1" s="1"/>
  <c r="E96" i="1" s="1"/>
  <c r="E94" i="1"/>
  <c r="E93" i="1" s="1"/>
  <c r="E88" i="1"/>
  <c r="E85" i="1"/>
  <c r="E84" i="1" s="1"/>
  <c r="E80" i="1"/>
  <c r="E78" i="1"/>
  <c r="E69" i="1"/>
  <c r="E66" i="1"/>
  <c r="E58" i="1"/>
  <c r="E56" i="1"/>
  <c r="E52" i="1"/>
  <c r="E51" i="1" s="1"/>
  <c r="E45" i="1"/>
  <c r="E32" i="1"/>
  <c r="E30" i="1"/>
  <c r="E27" i="1"/>
  <c r="E21" i="1"/>
  <c r="E19" i="1"/>
  <c r="E15" i="1"/>
  <c r="E14" i="1" s="1"/>
  <c r="E11" i="1"/>
  <c r="E10" i="1" s="1"/>
  <c r="E7" i="1"/>
  <c r="E6" i="1" s="1"/>
  <c r="E108" i="1" l="1"/>
  <c r="E104" i="1"/>
  <c r="F21" i="1"/>
  <c r="F30" i="1"/>
  <c r="F58" i="1"/>
  <c r="F106" i="1"/>
  <c r="F105" i="1" s="1"/>
  <c r="F115" i="1"/>
  <c r="F163" i="1"/>
  <c r="F78" i="1"/>
  <c r="F109" i="1"/>
  <c r="F157" i="1"/>
  <c r="F169" i="1"/>
  <c r="F168" i="1" s="1"/>
  <c r="F27" i="1"/>
  <c r="F52" i="1"/>
  <c r="F51" i="1" s="1"/>
  <c r="F98" i="1"/>
  <c r="F97" i="1" s="1"/>
  <c r="F96" i="1" s="1"/>
  <c r="F111" i="1"/>
  <c r="F126" i="1"/>
  <c r="F148" i="1"/>
  <c r="F159" i="1"/>
  <c r="F19" i="1"/>
  <c r="F46" i="1"/>
  <c r="F45" i="1" s="1"/>
  <c r="F56" i="1"/>
  <c r="F102" i="1"/>
  <c r="F101" i="1" s="1"/>
  <c r="F100" i="1" s="1"/>
  <c r="F113" i="1"/>
  <c r="F120" i="1"/>
  <c r="F161" i="1"/>
  <c r="F66" i="1"/>
  <c r="F117" i="1"/>
  <c r="E65" i="1"/>
  <c r="F89" i="1"/>
  <c r="F88" i="1" s="1"/>
  <c r="E144" i="1"/>
  <c r="E143" i="1" s="1"/>
  <c r="F152" i="1"/>
  <c r="F151" i="1" s="1"/>
  <c r="F150" i="1" s="1"/>
  <c r="E44" i="1"/>
  <c r="F32" i="1"/>
  <c r="F85" i="1"/>
  <c r="F84" i="1" s="1"/>
  <c r="E55" i="1"/>
  <c r="F69" i="1"/>
  <c r="F145" i="1"/>
  <c r="F80" i="1"/>
  <c r="F15" i="1"/>
  <c r="F14" i="1" s="1"/>
  <c r="F11" i="1"/>
  <c r="F10" i="1" s="1"/>
  <c r="F7" i="1"/>
  <c r="F6" i="1" s="1"/>
  <c r="E156" i="1"/>
  <c r="E155" i="1" s="1"/>
  <c r="E23" i="1"/>
  <c r="E18" i="1" s="1"/>
  <c r="G169" i="1"/>
  <c r="G168" i="1" s="1"/>
  <c r="J169" i="1"/>
  <c r="J168" i="1" s="1"/>
  <c r="D169" i="1"/>
  <c r="D168" i="1" s="1"/>
  <c r="G163" i="1"/>
  <c r="J163" i="1"/>
  <c r="D163" i="1"/>
  <c r="G161" i="1"/>
  <c r="J161" i="1"/>
  <c r="D161" i="1"/>
  <c r="G159" i="1"/>
  <c r="J159" i="1"/>
  <c r="D159" i="1"/>
  <c r="G157" i="1"/>
  <c r="J157" i="1"/>
  <c r="G152" i="1"/>
  <c r="G151" i="1" s="1"/>
  <c r="G150" i="1" s="1"/>
  <c r="J152" i="1"/>
  <c r="J151" i="1" s="1"/>
  <c r="J150" i="1" s="1"/>
  <c r="D152" i="1"/>
  <c r="D151" i="1" s="1"/>
  <c r="D150" i="1" s="1"/>
  <c r="G148" i="1"/>
  <c r="J148" i="1"/>
  <c r="D148" i="1"/>
  <c r="G145" i="1"/>
  <c r="J145" i="1"/>
  <c r="D145" i="1"/>
  <c r="G138" i="1"/>
  <c r="G137" i="1" s="1"/>
  <c r="G136" i="1" s="1"/>
  <c r="J138" i="1"/>
  <c r="J137" i="1" s="1"/>
  <c r="J136" i="1" s="1"/>
  <c r="D138" i="1"/>
  <c r="D137" i="1" s="1"/>
  <c r="D136" i="1" s="1"/>
  <c r="G126" i="1"/>
  <c r="J126" i="1"/>
  <c r="D126" i="1"/>
  <c r="G120" i="1"/>
  <c r="J120" i="1"/>
  <c r="D120" i="1"/>
  <c r="G117" i="1"/>
  <c r="J117" i="1"/>
  <c r="D117" i="1"/>
  <c r="G115" i="1"/>
  <c r="J115" i="1"/>
  <c r="D115" i="1"/>
  <c r="G113" i="1"/>
  <c r="J113" i="1"/>
  <c r="D113" i="1"/>
  <c r="G111" i="1"/>
  <c r="J111" i="1"/>
  <c r="D111" i="1"/>
  <c r="G109" i="1"/>
  <c r="J109" i="1"/>
  <c r="D109" i="1"/>
  <c r="G106" i="1"/>
  <c r="G105" i="1" s="1"/>
  <c r="J106" i="1"/>
  <c r="J105" i="1" s="1"/>
  <c r="D106" i="1"/>
  <c r="D105" i="1" s="1"/>
  <c r="G102" i="1"/>
  <c r="G101" i="1" s="1"/>
  <c r="G100" i="1" s="1"/>
  <c r="J102" i="1"/>
  <c r="J101" i="1" s="1"/>
  <c r="J100" i="1" s="1"/>
  <c r="D102" i="1"/>
  <c r="D101" i="1" s="1"/>
  <c r="D100" i="1" s="1"/>
  <c r="G98" i="1"/>
  <c r="G97" i="1" s="1"/>
  <c r="G96" i="1" s="1"/>
  <c r="J98" i="1"/>
  <c r="J97" i="1" s="1"/>
  <c r="J96" i="1" s="1"/>
  <c r="D98" i="1"/>
  <c r="D97" i="1" s="1"/>
  <c r="D96" i="1" s="1"/>
  <c r="G94" i="1"/>
  <c r="G93" i="1" s="1"/>
  <c r="J94" i="1"/>
  <c r="J93" i="1" s="1"/>
  <c r="D94" i="1"/>
  <c r="D93" i="1" s="1"/>
  <c r="G88" i="1"/>
  <c r="J88" i="1"/>
  <c r="D88" i="1"/>
  <c r="G85" i="1"/>
  <c r="G84" i="1" s="1"/>
  <c r="J85" i="1"/>
  <c r="J84" i="1" s="1"/>
  <c r="D85" i="1"/>
  <c r="D84" i="1" s="1"/>
  <c r="G80" i="1"/>
  <c r="J80" i="1"/>
  <c r="D80" i="1"/>
  <c r="G78" i="1"/>
  <c r="J78" i="1"/>
  <c r="D78" i="1"/>
  <c r="G69" i="1"/>
  <c r="J69" i="1"/>
  <c r="D69" i="1"/>
  <c r="G66" i="1"/>
  <c r="J66" i="1"/>
  <c r="D66" i="1"/>
  <c r="G58" i="1"/>
  <c r="J58" i="1"/>
  <c r="D58" i="1"/>
  <c r="G56" i="1"/>
  <c r="J56" i="1"/>
  <c r="D56" i="1"/>
  <c r="G52" i="1"/>
  <c r="G51" i="1" s="1"/>
  <c r="J52" i="1"/>
  <c r="J51" i="1" s="1"/>
  <c r="D52" i="1"/>
  <c r="D51" i="1" s="1"/>
  <c r="G45" i="1"/>
  <c r="J45" i="1"/>
  <c r="D45" i="1"/>
  <c r="G32" i="1"/>
  <c r="J32" i="1"/>
  <c r="D32" i="1"/>
  <c r="G30" i="1"/>
  <c r="J30" i="1"/>
  <c r="D30" i="1"/>
  <c r="G27" i="1"/>
  <c r="J27" i="1"/>
  <c r="D27" i="1"/>
  <c r="G21" i="1"/>
  <c r="J21" i="1"/>
  <c r="D21" i="1"/>
  <c r="G19" i="1"/>
  <c r="J19" i="1"/>
  <c r="D19" i="1"/>
  <c r="G15" i="1"/>
  <c r="G14" i="1" s="1"/>
  <c r="J15" i="1"/>
  <c r="J14" i="1" s="1"/>
  <c r="D15" i="1"/>
  <c r="D14" i="1" s="1"/>
  <c r="G11" i="1"/>
  <c r="G10" i="1" s="1"/>
  <c r="J11" i="1"/>
  <c r="J10" i="1" s="1"/>
  <c r="D11" i="1"/>
  <c r="D10" i="1" s="1"/>
  <c r="G7" i="1"/>
  <c r="G6" i="1" s="1"/>
  <c r="J7" i="1"/>
  <c r="J6" i="1" s="1"/>
  <c r="D7" i="1"/>
  <c r="D6" i="1" s="1"/>
  <c r="G44" i="1" l="1"/>
  <c r="D108" i="1"/>
  <c r="D104" i="1" s="1"/>
  <c r="J108" i="1"/>
  <c r="J104" i="1" s="1"/>
  <c r="G108" i="1"/>
  <c r="G104" i="1" s="1"/>
  <c r="F108" i="1"/>
  <c r="F104" i="1" s="1"/>
  <c r="F55" i="1"/>
  <c r="F144" i="1"/>
  <c r="F143" i="1" s="1"/>
  <c r="F156" i="1"/>
  <c r="F155" i="1" s="1"/>
  <c r="F23" i="1"/>
  <c r="F18" i="1" s="1"/>
  <c r="F44" i="1"/>
  <c r="J55" i="1"/>
  <c r="G55" i="1"/>
  <c r="J65" i="1"/>
  <c r="G65" i="1"/>
  <c r="F65" i="1"/>
  <c r="D65" i="1"/>
  <c r="D144" i="1"/>
  <c r="D143" i="1" s="1"/>
  <c r="E54" i="1"/>
  <c r="E5" i="1" s="1"/>
  <c r="D156" i="1"/>
  <c r="D155" i="1" s="1"/>
  <c r="D44" i="1"/>
  <c r="D23" i="1"/>
  <c r="D18" i="1" s="1"/>
  <c r="D55" i="1"/>
  <c r="J44" i="1"/>
  <c r="G23" i="1"/>
  <c r="G18" i="1" s="1"/>
  <c r="J144" i="1"/>
  <c r="J143" i="1" s="1"/>
  <c r="J156" i="1"/>
  <c r="J155" i="1" s="1"/>
  <c r="G144" i="1"/>
  <c r="G143" i="1" s="1"/>
  <c r="G156" i="1"/>
  <c r="G155" i="1" s="1"/>
  <c r="J23" i="1"/>
  <c r="J18" i="1" s="1"/>
  <c r="F54" i="1" l="1"/>
  <c r="F5" i="1" s="1"/>
  <c r="J54" i="1"/>
  <c r="J5" i="1" s="1"/>
  <c r="D54" i="1"/>
  <c r="D5" i="1" s="1"/>
  <c r="G54" i="1"/>
  <c r="G5" i="1" s="1"/>
</calcChain>
</file>

<file path=xl/sharedStrings.xml><?xml version="1.0" encoding="utf-8"?>
<sst xmlns="http://schemas.openxmlformats.org/spreadsheetml/2006/main" count="495" uniqueCount="198">
  <si>
    <t/>
  </si>
  <si>
    <t>рубли</t>
  </si>
  <si>
    <t>Наименование</t>
  </si>
  <si>
    <t>ЦСР</t>
  </si>
  <si>
    <t>ВР</t>
  </si>
  <si>
    <t>Сумма на 2021 год</t>
  </si>
  <si>
    <t>ВСЕГО</t>
  </si>
  <si>
    <t>Развитие культуры</t>
  </si>
  <si>
    <t>10 0 00 00000</t>
  </si>
  <si>
    <t>Расходы на выплаты персоналу</t>
  </si>
  <si>
    <t>100</t>
  </si>
  <si>
    <t>Закупка товаров, работ и услуг для обеспечения государственных (муниципальных) нужд</t>
  </si>
  <si>
    <t>200</t>
  </si>
  <si>
    <t>Социальное обеспечение и иные выплаты населению</t>
  </si>
  <si>
    <t>300</t>
  </si>
  <si>
    <t>Реализация молодежной политики и патриотического воспитания граждан</t>
  </si>
  <si>
    <t>11 0 00 00000</t>
  </si>
  <si>
    <t>Развитие физической культуры и спорта</t>
  </si>
  <si>
    <t>14 0 00 00000</t>
  </si>
  <si>
    <t>Обеспечивающая подпрограмма</t>
  </si>
  <si>
    <t>14 1 00 00000</t>
  </si>
  <si>
    <t>Расходы на обеспечение деятельности (оказание услуг) муниципальных учреждений</t>
  </si>
  <si>
    <t>14 1 00 22001</t>
  </si>
  <si>
    <t>Капитальные вложения в объекты государственной (муниципальной) собственности</t>
  </si>
  <si>
    <t>400</t>
  </si>
  <si>
    <t>Иные бюджетные ассигнования</t>
  </si>
  <si>
    <t>800</t>
  </si>
  <si>
    <t>Социальная поддержка граждан</t>
  </si>
  <si>
    <t>15 0 00 00000</t>
  </si>
  <si>
    <t>15 1 00 22001</t>
  </si>
  <si>
    <t>Поддержка социально ориентированных некоммерческих организаций</t>
  </si>
  <si>
    <t>15 2 00 10010</t>
  </si>
  <si>
    <t>Предоставление субсидий бюджетным, автономным учреждениям и иным некоммерческим организациям</t>
  </si>
  <si>
    <t>600</t>
  </si>
  <si>
    <t>Меры социальной поддержки отдельных категорий граждан</t>
  </si>
  <si>
    <t>15 3 00 00000</t>
  </si>
  <si>
    <t>Меры социальной поддержки для семьи и детей из малообеспеченных и многодетных семей</t>
  </si>
  <si>
    <t>15 3 00 10010</t>
  </si>
  <si>
    <t>Поддержка ветеранов войны, тыла и труда</t>
  </si>
  <si>
    <t>15 3 00 10020</t>
  </si>
  <si>
    <t>Ежемесячные доплаты к трудовой пенсии лицам, замещавшим муниципальные должности и должности муниципальной службы</t>
  </si>
  <si>
    <t>15 3 00 71010</t>
  </si>
  <si>
    <t>Иные социальные выплаты отдельным категориям граждан по муниципальным правовым актам муниципальных образований</t>
  </si>
  <si>
    <t>15 3 00 71020</t>
  </si>
  <si>
    <t>Развитие транспортного комплекса</t>
  </si>
  <si>
    <t>18 0 00 00000</t>
  </si>
  <si>
    <t>18 1 00 00000</t>
  </si>
  <si>
    <t>18 1 00 22001</t>
  </si>
  <si>
    <t>Дорожное хозяйство</t>
  </si>
  <si>
    <t>18 5 00 00000</t>
  </si>
  <si>
    <t>Содержание, текущий и капитальный ремонт автомобильных дорог общего пользования местного значения</t>
  </si>
  <si>
    <t>18 5 00 10010</t>
  </si>
  <si>
    <t>Обеспечение качественным жильем и повышение качества жилищно-коммунальных услуг</t>
  </si>
  <si>
    <t>20 0 00 00000</t>
  </si>
  <si>
    <t>Подпрограмма "Реализация градостроительной политики, развитие и освоение территорий"</t>
  </si>
  <si>
    <t>20 2 00 00000</t>
  </si>
  <si>
    <t>Подготовка документов территориального планирования муниципальных образований</t>
  </si>
  <si>
    <t>20 2 00 10010</t>
  </si>
  <si>
    <t>Развитие и освоение территорий в целях стимулирования строительства индивидуальных жилых домов (софинансирование) (за счет средств МБ)</t>
  </si>
  <si>
    <t>20 2 00 S4001</t>
  </si>
  <si>
    <t>Подпрограмма "Обеспечение граждан доступным и комфортным жильем"</t>
  </si>
  <si>
    <t>20 3 00 00000</t>
  </si>
  <si>
    <t>Обеспечение жильем работников муниципальной бюджетной сферы</t>
  </si>
  <si>
    <t>20 3 00 10010</t>
  </si>
  <si>
    <t>Предоставление жилых помещений по договорам социального найма муниципального жилищного фонда</t>
  </si>
  <si>
    <t>20 3 00 10020</t>
  </si>
  <si>
    <t>Обеспечение жильем молодых семей (за счет средств МБ)</t>
  </si>
  <si>
    <t>20 3 00 S4001</t>
  </si>
  <si>
    <t>Межбюджетные трансферты</t>
  </si>
  <si>
    <t>500</t>
  </si>
  <si>
    <t>Переселение граждан из аварийного жилищного фонда (за счет средств МБ)</t>
  </si>
  <si>
    <t>20 3 00 S4003</t>
  </si>
  <si>
    <t>Капитальный ремонт общего имущества многоквартирных домов</t>
  </si>
  <si>
    <t>20 4 00 00000</t>
  </si>
  <si>
    <t>Текущий и капитальный ремонт муниципального жилищного фонда</t>
  </si>
  <si>
    <t>20 4 00 10030</t>
  </si>
  <si>
    <t>Подпрограмма "Модернизация объектов коммунальной инфраструктуры"</t>
  </si>
  <si>
    <t>20 7 00 00000</t>
  </si>
  <si>
    <t>Развитие систем коммунальной инфраструктуры муниципальных образований</t>
  </si>
  <si>
    <t>20 7 00 10010</t>
  </si>
  <si>
    <t>Реализация мероприятий по энергосбережению и повышению энергетической эффективности</t>
  </si>
  <si>
    <t>20 А 00 00000</t>
  </si>
  <si>
    <t>Мероприятия по энергосбережению и повышению энергетической эффективности на объектах муниципальной собственности</t>
  </si>
  <si>
    <t>20 А 00 10010</t>
  </si>
  <si>
    <t>Развитие информационного общества</t>
  </si>
  <si>
    <t>21 0 00 00000</t>
  </si>
  <si>
    <t>Развитие печатных и электронных средств массовой информации</t>
  </si>
  <si>
    <t>21 4 00 00000</t>
  </si>
  <si>
    <t>Развитие теле-, радиовещания и периодической печати</t>
  </si>
  <si>
    <t>21 4 00 10010</t>
  </si>
  <si>
    <t>Обеспечение безопасности жизнедеятельности населения Республики Саха (Якутия)</t>
  </si>
  <si>
    <t>22 0 00 00000</t>
  </si>
  <si>
    <t>Обеспечение пожарной безопасности, защита населения, территорий от чрезвычайных ситуаций, и гражданская оборона в Республике Саха (Якутия)</t>
  </si>
  <si>
    <t>22 2 00 00000</t>
  </si>
  <si>
    <t>Обеспечение мероприятий по пожарной безопасности, защиты населения, территорий от чрезвычайных ситуаций</t>
  </si>
  <si>
    <t>22 2 00 10050</t>
  </si>
  <si>
    <t>Формирование современной городской среды на территории Республики Саха (Якутия)</t>
  </si>
  <si>
    <t>23 0 00 00000</t>
  </si>
  <si>
    <t>Создание условий для повышения качества и комфорта территорий муниципальных образований Республики Саха (Якутия)</t>
  </si>
  <si>
    <t>23 1 00 00000</t>
  </si>
  <si>
    <t>Поддержка государственных программ субъектов Россиийской Федерации и муниципальных программ формирования современной городской среды (за счет средств  МБ)</t>
  </si>
  <si>
    <t>23 1 00 L5550</t>
  </si>
  <si>
    <t>Содействие развитию благоустройства территорий муниципальных образований</t>
  </si>
  <si>
    <t>23 2 00 00000</t>
  </si>
  <si>
    <t>Содержание и ремонт объектов уличного освещения</t>
  </si>
  <si>
    <t>23 2 00 10010</t>
  </si>
  <si>
    <t>Очистка и посадка зеленой зоны</t>
  </si>
  <si>
    <t>23 2 00 10020</t>
  </si>
  <si>
    <t>Организация ритуальных услуг и содержание мест захоронения</t>
  </si>
  <si>
    <t>23 2 00 10030</t>
  </si>
  <si>
    <t>Содержание скверов и площадей</t>
  </si>
  <si>
    <t>23 2 00 10040</t>
  </si>
  <si>
    <t>Текущее содержание и ремонт дорог общего пользования и инженерных сооружений на них</t>
  </si>
  <si>
    <t>23 2 00 10070</t>
  </si>
  <si>
    <t>Содержание и капитальный ремонт дворовых территорий многоквартирных домов, проездов к дворовым территориям многоквартиных домов</t>
  </si>
  <si>
    <t>23 2 00 10080</t>
  </si>
  <si>
    <t>Прочие мероприятия по благоустройству</t>
  </si>
  <si>
    <t>23 2 00 10090</t>
  </si>
  <si>
    <t>Софинансирование реализации на территории Республики Саха (Якутия) проектов развития общественной инфраструктуры, основанных на местных инициативах (за счет средств МБ).</t>
  </si>
  <si>
    <t>23 2 00 S2650</t>
  </si>
  <si>
    <t>Развитие сельского хозяйства и регулирование рынков сельскохозяйственной продукции, сырья и продовольствия</t>
  </si>
  <si>
    <t>25 0 00 00000</t>
  </si>
  <si>
    <t>Обеспечение общих условий функционирования отраслей агропромышленного комплекса</t>
  </si>
  <si>
    <t>25 В 00 00000</t>
  </si>
  <si>
    <t>Выполнение отдельных государственных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</si>
  <si>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25 В 00 63360</t>
  </si>
  <si>
    <t>Развитие предпринимательства</t>
  </si>
  <si>
    <t>26 0 00 00000</t>
  </si>
  <si>
    <t>26 3 00 00000</t>
  </si>
  <si>
    <t>Поддержка субъектов малого и среднего предпринимательства</t>
  </si>
  <si>
    <t>26 3 00 10010</t>
  </si>
  <si>
    <t>Предоставление грантов начинающим субъектам малого предпринимательства</t>
  </si>
  <si>
    <t>26 3 00 1005Г</t>
  </si>
  <si>
    <t>Экономическое развитие и инновационная экономика</t>
  </si>
  <si>
    <t>27 0 00 00000</t>
  </si>
  <si>
    <t>Подготовка кадров для муниципальной службы</t>
  </si>
  <si>
    <t>27 4 00 00000</t>
  </si>
  <si>
    <t>Создание условий для развития и сохранения кадрового потенциала</t>
  </si>
  <si>
    <t>27 4 00 10020</t>
  </si>
  <si>
    <t>Управление муниципальной собственностью</t>
  </si>
  <si>
    <t>31 0 00 00000</t>
  </si>
  <si>
    <t>Развитие системы управления недвижимостью</t>
  </si>
  <si>
    <t>31 2 00 00000</t>
  </si>
  <si>
    <t>Учет и мониторинг муниципальной собственности</t>
  </si>
  <si>
    <t>31 2 00 10020</t>
  </si>
  <si>
    <t>Оценка имущества для принятия управленческих решений</t>
  </si>
  <si>
    <t>31 2 00 10030</t>
  </si>
  <si>
    <t>Страхование объектов муниципальной собственности</t>
  </si>
  <si>
    <t>31 2 00 10040</t>
  </si>
  <si>
    <t>Содержание муниципального жилищного фонда</t>
  </si>
  <si>
    <t>31 2 00 10060</t>
  </si>
  <si>
    <t>Развитие системы управления земельными ресурсами</t>
  </si>
  <si>
    <t>31 4 00 00000</t>
  </si>
  <si>
    <t>Формирование собственности муниципальных образований на земельные участки</t>
  </si>
  <si>
    <t>31 4 00 10010</t>
  </si>
  <si>
    <t>Сумма уточнений (+, -)</t>
  </si>
  <si>
    <t>20 2 00 S470 1</t>
  </si>
  <si>
    <t>Переселение граждан из аварийного жилищного фонда</t>
  </si>
  <si>
    <t>20 3 00 1003 0</t>
  </si>
  <si>
    <t>20 3 00 L4970</t>
  </si>
  <si>
    <t>23 2 F2 5555 0</t>
  </si>
  <si>
    <t>Реализация программ формирования современной городской среды</t>
  </si>
  <si>
    <t>Закупка товаров, работ и услуг для гос.нужд</t>
  </si>
  <si>
    <t>Ветеринарное обеспечение</t>
  </si>
  <si>
    <t>25 Т 00 00000</t>
  </si>
  <si>
    <t>25 Т 00 63360</t>
  </si>
  <si>
    <t>Совершенствование управления собственностью</t>
  </si>
  <si>
    <t>Совершенствование управления имуществом</t>
  </si>
  <si>
    <t>31 3 00 00000</t>
  </si>
  <si>
    <t>31 3 00 10010</t>
  </si>
  <si>
    <t>Сумма на 2022 год</t>
  </si>
  <si>
    <t>Развитие и освоение территорий в целях стимулирования строительства индивидуальных жилых домов (софинансирование) (за счет средств ГБ)</t>
  </si>
  <si>
    <t>Бюдж.инвестиции</t>
  </si>
  <si>
    <t>20 2 00 6470 1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</si>
  <si>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</si>
  <si>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23 2 00 62650</t>
  </si>
  <si>
    <t>Реализация программ формирования современной городской среды (за счет МБ)</t>
  </si>
  <si>
    <t>23 2 F2 Д555 0</t>
  </si>
  <si>
    <t>10 1 00 00000</t>
  </si>
  <si>
    <t>10 1 00 2201</t>
  </si>
  <si>
    <t>11 1 00 00000</t>
  </si>
  <si>
    <t>11 1 00 2201</t>
  </si>
  <si>
    <t>Реализация мероприятий по обеспечению жильем молодых семей</t>
  </si>
  <si>
    <t>Сумма на 2023 год</t>
  </si>
  <si>
    <t>Распределение бюджетных ассигнований по целевым статьям и группам видов расходов на реализацию муниципальных  программ на 2021 год и на плановый период 2022 и 2023 годов</t>
  </si>
  <si>
    <t>Профилактика правонарушений</t>
  </si>
  <si>
    <t xml:space="preserve">Повышение эффективности работы в сфере профилактики правонарушений </t>
  </si>
  <si>
    <t xml:space="preserve">Содействие развитию добровольных народных дружин в сфере охраны общественного порядка </t>
  </si>
  <si>
    <t xml:space="preserve">Социальное обеспечение и иные выплаты населению
</t>
  </si>
  <si>
    <t xml:space="preserve">Безопасность дорожного движения </t>
  </si>
  <si>
    <t>Организация профилактических мероприятий по пропаганде безопасности дорожного движения</t>
  </si>
  <si>
    <t>17 0 00 0000 0</t>
  </si>
  <si>
    <t>17 1 00 0000 0</t>
  </si>
  <si>
    <t>17 1 00 1004 0</t>
  </si>
  <si>
    <t>17 2 00 0000 0</t>
  </si>
  <si>
    <t>17 2 00 1001 0</t>
  </si>
  <si>
    <t>Предоставление субсидий бюджетным, автономным учреждениям и иным некоммерческим организациям (за счет МБ)</t>
  </si>
  <si>
    <t xml:space="preserve">Приложение № 02
к решению городского Совета
от 04.03.2021 № IV - 38-5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</si>
</sst>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Times New Roman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68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horizontal="righ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6" fillId="0" borderId="1" xfId="0" applyFont="1" applyBorder="1">
      <alignment vertical="top" wrapText="1"/>
    </xf>
    <xf numFmtId="0" fontId="0" fillId="0" borderId="1" xfId="0" applyBorder="1">
      <alignment vertical="top" wrapText="1"/>
    </xf>
    <xf numFmtId="0" fontId="2" fillId="0" borderId="1" xfId="0" applyFont="1" applyBorder="1">
      <alignment vertical="top" wrapText="1"/>
    </xf>
    <xf numFmtId="0" fontId="5" fillId="0" borderId="1" xfId="0" applyFont="1" applyBorder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0" fillId="0" borderId="1" xfId="0" applyNumberFormat="1" applyBorder="1" applyAlignment="1">
      <alignment horizontal="right"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2" borderId="1" xfId="0" applyFill="1" applyBorder="1">
      <alignment vertical="top" wrapText="1"/>
    </xf>
    <xf numFmtId="4" fontId="0" fillId="2" borderId="1" xfId="0" applyNumberFormat="1" applyFill="1" applyBorder="1" applyAlignment="1">
      <alignment horizontal="right" vertical="top" wrapText="1"/>
    </xf>
    <xf numFmtId="4" fontId="0" fillId="2" borderId="1" xfId="0" applyNumberFormat="1" applyFont="1" applyFill="1" applyBorder="1" applyAlignment="1">
      <alignment horizontal="right" vertical="top" wrapText="1"/>
    </xf>
    <xf numFmtId="0" fontId="7" fillId="0" borderId="1" xfId="0" applyFont="1" applyBorder="1">
      <alignment vertical="top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 wrapText="1"/>
    </xf>
    <xf numFmtId="0" fontId="1" fillId="3" borderId="1" xfId="0" applyFont="1" applyFill="1" applyBorder="1" applyAlignment="1">
      <alignment vertical="top" wrapText="1"/>
    </xf>
    <xf numFmtId="4" fontId="8" fillId="0" borderId="1" xfId="0" applyNumberFormat="1" applyFont="1" applyBorder="1" applyAlignment="1">
      <alignment horizontal="right" vertical="top" wrapText="1"/>
    </xf>
    <xf numFmtId="0" fontId="9" fillId="4" borderId="1" xfId="0" applyFont="1" applyFill="1" applyBorder="1">
      <alignment vertical="top" wrapText="1"/>
    </xf>
    <xf numFmtId="0" fontId="9" fillId="0" borderId="1" xfId="0" applyFont="1" applyBorder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4" fontId="9" fillId="0" borderId="1" xfId="0" applyNumberFormat="1" applyFont="1" applyFill="1" applyBorder="1" applyAlignment="1">
      <alignment horizontal="right" vertical="top" wrapText="1"/>
    </xf>
    <xf numFmtId="4" fontId="9" fillId="0" borderId="1" xfId="0" applyNumberFormat="1" applyFont="1" applyBorder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0" fontId="10" fillId="0" borderId="1" xfId="0" applyFont="1" applyBorder="1">
      <alignment vertical="top" wrapText="1"/>
    </xf>
    <xf numFmtId="0" fontId="10" fillId="0" borderId="1" xfId="0" applyFont="1" applyBorder="1" applyAlignment="1">
      <alignment horizontal="center" vertical="top" wrapText="1"/>
    </xf>
    <xf numFmtId="4" fontId="10" fillId="0" borderId="1" xfId="0" applyNumberFormat="1" applyFont="1" applyFill="1" applyBorder="1" applyAlignment="1">
      <alignment horizontal="right" vertical="top" wrapText="1"/>
    </xf>
    <xf numFmtId="4" fontId="10" fillId="0" borderId="1" xfId="0" applyNumberFormat="1" applyFont="1" applyBorder="1" applyAlignment="1">
      <alignment horizontal="right" vertical="top" wrapText="1"/>
    </xf>
    <xf numFmtId="0" fontId="8" fillId="0" borderId="1" xfId="0" applyFont="1" applyBorder="1">
      <alignment vertical="top" wrapText="1"/>
    </xf>
    <xf numFmtId="0" fontId="11" fillId="0" borderId="1" xfId="0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right" vertical="top" wrapText="1"/>
    </xf>
    <xf numFmtId="4" fontId="8" fillId="0" borderId="1" xfId="0" applyNumberFormat="1" applyFont="1" applyFill="1" applyBorder="1" applyAlignment="1">
      <alignment horizontal="right" vertical="top" wrapText="1"/>
    </xf>
    <xf numFmtId="0" fontId="8" fillId="2" borderId="1" xfId="0" applyFont="1" applyFill="1" applyBorder="1">
      <alignment vertical="top" wrapText="1"/>
    </xf>
    <xf numFmtId="0" fontId="8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4" fontId="8" fillId="2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center" vertical="top" wrapText="1"/>
    </xf>
    <xf numFmtId="0" fontId="0" fillId="0" borderId="2" xfId="0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70"/>
  <sheetViews>
    <sheetView tabSelected="1" zoomScaleNormal="100" workbookViewId="0">
      <selection sqref="A1:L1"/>
    </sheetView>
  </sheetViews>
  <sheetFormatPr defaultRowHeight="12.75" outlineLevelRow="1" x14ac:dyDescent="0.2"/>
  <cols>
    <col min="1" max="1" width="93.33203125" customWidth="1"/>
    <col min="2" max="2" width="17.6640625" customWidth="1"/>
    <col min="3" max="3" width="8.83203125" customWidth="1"/>
    <col min="4" max="6" width="17.1640625" customWidth="1"/>
    <col min="7" max="7" width="17" customWidth="1"/>
    <col min="8" max="9" width="17.1640625" customWidth="1"/>
    <col min="10" max="11" width="16.33203125" customWidth="1"/>
    <col min="12" max="12" width="17.1640625" customWidth="1"/>
  </cols>
  <sheetData>
    <row r="1" spans="1:12" ht="47.25" customHeight="1" x14ac:dyDescent="0.2">
      <c r="A1" s="65" t="s">
        <v>197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5.75" x14ac:dyDescent="0.2">
      <c r="A2" s="66" t="s">
        <v>184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8.75" customHeight="1" x14ac:dyDescent="0.2">
      <c r="A3" s="67" t="s">
        <v>1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28.9" customHeight="1" x14ac:dyDescent="0.2">
      <c r="A4" s="1" t="s">
        <v>2</v>
      </c>
      <c r="B4" s="1" t="s">
        <v>3</v>
      </c>
      <c r="C4" s="1" t="s">
        <v>4</v>
      </c>
      <c r="D4" s="1">
        <v>2021</v>
      </c>
      <c r="E4" s="12" t="s">
        <v>155</v>
      </c>
      <c r="F4" s="1" t="s">
        <v>5</v>
      </c>
      <c r="G4" s="1">
        <v>2022</v>
      </c>
      <c r="H4" s="12" t="s">
        <v>155</v>
      </c>
      <c r="I4" s="1" t="s">
        <v>170</v>
      </c>
      <c r="J4" s="1">
        <v>2023</v>
      </c>
      <c r="K4" s="12" t="s">
        <v>155</v>
      </c>
      <c r="L4" s="1" t="s">
        <v>183</v>
      </c>
    </row>
    <row r="5" spans="1:12" ht="13.15" customHeight="1" x14ac:dyDescent="0.2">
      <c r="A5" s="2" t="s">
        <v>6</v>
      </c>
      <c r="B5" s="1" t="s">
        <v>0</v>
      </c>
      <c r="C5" s="1" t="s">
        <v>0</v>
      </c>
      <c r="D5" s="30">
        <f>D6+D10+D14+D18+D44+D54+D96+D100+D104+D136+D143+D150+D155</f>
        <v>779118791.26999998</v>
      </c>
      <c r="E5" s="30">
        <f>E6+E10+E14+E18+E44+E54+E96+E100+E104+E136+E143+E150+E155+E35</f>
        <v>95091450.389999971</v>
      </c>
      <c r="F5" s="30">
        <f t="shared" ref="F5:L5" si="0">F6+F10+F14+F18+F44+F54+F96+F100+F104+F136+F143+F150+F155+F35</f>
        <v>874210241.66000009</v>
      </c>
      <c r="G5" s="30">
        <f t="shared" si="0"/>
        <v>350040569.27999997</v>
      </c>
      <c r="H5" s="30">
        <f t="shared" si="0"/>
        <v>1246025</v>
      </c>
      <c r="I5" s="30">
        <f t="shared" si="0"/>
        <v>351286594.27999997</v>
      </c>
      <c r="J5" s="30">
        <f t="shared" si="0"/>
        <v>346568787.47000003</v>
      </c>
      <c r="K5" s="30">
        <f t="shared" si="0"/>
        <v>1269878</v>
      </c>
      <c r="L5" s="30">
        <f t="shared" si="0"/>
        <v>347838665.47000003</v>
      </c>
    </row>
    <row r="6" spans="1:12" ht="14.45" customHeight="1" x14ac:dyDescent="0.2">
      <c r="A6" s="35" t="s">
        <v>7</v>
      </c>
      <c r="B6" s="4" t="s">
        <v>8</v>
      </c>
      <c r="C6" s="4" t="s">
        <v>0</v>
      </c>
      <c r="D6" s="5">
        <f>D7</f>
        <v>18470581.309999999</v>
      </c>
      <c r="E6" s="5">
        <f t="shared" ref="E6:L6" si="1">E7</f>
        <v>0</v>
      </c>
      <c r="F6" s="5">
        <f t="shared" si="1"/>
        <v>18470581.309999999</v>
      </c>
      <c r="G6" s="5">
        <f t="shared" si="1"/>
        <v>24262063.050000001</v>
      </c>
      <c r="H6" s="5">
        <f t="shared" si="1"/>
        <v>0</v>
      </c>
      <c r="I6" s="5">
        <f t="shared" si="1"/>
        <v>24262063.050000001</v>
      </c>
      <c r="J6" s="5">
        <f t="shared" si="1"/>
        <v>24886226.859999999</v>
      </c>
      <c r="K6" s="5">
        <f t="shared" si="1"/>
        <v>0</v>
      </c>
      <c r="L6" s="5">
        <f t="shared" si="1"/>
        <v>24886226.859999999</v>
      </c>
    </row>
    <row r="7" spans="1:12" x14ac:dyDescent="0.2">
      <c r="A7" s="24" t="s">
        <v>19</v>
      </c>
      <c r="B7" s="4" t="s">
        <v>178</v>
      </c>
      <c r="C7" s="4" t="s">
        <v>0</v>
      </c>
      <c r="D7" s="5">
        <f>D8</f>
        <v>18470581.309999999</v>
      </c>
      <c r="E7" s="5">
        <f>E8</f>
        <v>0</v>
      </c>
      <c r="F7" s="5">
        <f>F8</f>
        <v>18470581.309999999</v>
      </c>
      <c r="G7" s="5">
        <f t="shared" ref="G7:J8" si="2">G8</f>
        <v>24262063.050000001</v>
      </c>
      <c r="H7" s="5">
        <f>H8</f>
        <v>0</v>
      </c>
      <c r="I7" s="5">
        <f>I8</f>
        <v>24262063.050000001</v>
      </c>
      <c r="J7" s="5">
        <f t="shared" si="2"/>
        <v>24886226.859999999</v>
      </c>
      <c r="K7" s="5">
        <f>K8</f>
        <v>0</v>
      </c>
      <c r="L7" s="5">
        <f>L8</f>
        <v>24886226.859999999</v>
      </c>
    </row>
    <row r="8" spans="1:12" ht="13.5" x14ac:dyDescent="0.2">
      <c r="A8" s="25" t="s">
        <v>21</v>
      </c>
      <c r="B8" s="7" t="s">
        <v>179</v>
      </c>
      <c r="C8" s="7" t="s">
        <v>0</v>
      </c>
      <c r="D8" s="8">
        <f>D9</f>
        <v>18470581.309999999</v>
      </c>
      <c r="E8" s="8">
        <f t="shared" ref="E8:L8" si="3">E9</f>
        <v>0</v>
      </c>
      <c r="F8" s="8">
        <f t="shared" si="3"/>
        <v>18470581.309999999</v>
      </c>
      <c r="G8" s="8">
        <f t="shared" si="2"/>
        <v>24262063.050000001</v>
      </c>
      <c r="H8" s="8">
        <f t="shared" si="3"/>
        <v>0</v>
      </c>
      <c r="I8" s="8">
        <f t="shared" si="3"/>
        <v>24262063.050000001</v>
      </c>
      <c r="J8" s="8">
        <f t="shared" si="2"/>
        <v>24886226.859999999</v>
      </c>
      <c r="K8" s="8">
        <f t="shared" si="3"/>
        <v>0</v>
      </c>
      <c r="L8" s="8">
        <f t="shared" si="3"/>
        <v>24886226.859999999</v>
      </c>
    </row>
    <row r="9" spans="1:12" ht="14.45" customHeight="1" x14ac:dyDescent="0.2">
      <c r="A9" s="26" t="s">
        <v>32</v>
      </c>
      <c r="B9" s="23" t="s">
        <v>179</v>
      </c>
      <c r="C9" s="31">
        <v>600</v>
      </c>
      <c r="D9" s="27">
        <v>18470581.309999999</v>
      </c>
      <c r="E9" s="27">
        <v>0</v>
      </c>
      <c r="F9" s="27">
        <f>D9+E9</f>
        <v>18470581.309999999</v>
      </c>
      <c r="G9" s="27">
        <v>24262063.050000001</v>
      </c>
      <c r="H9" s="27">
        <v>0</v>
      </c>
      <c r="I9" s="27">
        <f>G9+H9</f>
        <v>24262063.050000001</v>
      </c>
      <c r="J9" s="27">
        <v>24886226.859999999</v>
      </c>
      <c r="K9" s="27">
        <v>0</v>
      </c>
      <c r="L9" s="27">
        <f>J9+K9</f>
        <v>24886226.859999999</v>
      </c>
    </row>
    <row r="10" spans="1:12" x14ac:dyDescent="0.2">
      <c r="A10" s="35" t="s">
        <v>15</v>
      </c>
      <c r="B10" s="4" t="s">
        <v>16</v>
      </c>
      <c r="C10" s="32" t="s">
        <v>0</v>
      </c>
      <c r="D10" s="5">
        <f>D11</f>
        <v>4528603.67</v>
      </c>
      <c r="E10" s="5">
        <f t="shared" ref="E10:L10" si="4">E11</f>
        <v>0</v>
      </c>
      <c r="F10" s="5">
        <f t="shared" si="4"/>
        <v>4528603.67</v>
      </c>
      <c r="G10" s="5">
        <f t="shared" si="4"/>
        <v>4339947.3</v>
      </c>
      <c r="H10" s="5">
        <f t="shared" si="4"/>
        <v>0</v>
      </c>
      <c r="I10" s="5">
        <f t="shared" si="4"/>
        <v>4339947.3</v>
      </c>
      <c r="J10" s="5">
        <f t="shared" si="4"/>
        <v>4368464.25</v>
      </c>
      <c r="K10" s="5">
        <f t="shared" si="4"/>
        <v>0</v>
      </c>
      <c r="L10" s="5">
        <f t="shared" si="4"/>
        <v>4368464.25</v>
      </c>
    </row>
    <row r="11" spans="1:12" x14ac:dyDescent="0.2">
      <c r="A11" s="24" t="s">
        <v>19</v>
      </c>
      <c r="B11" s="4" t="s">
        <v>180</v>
      </c>
      <c r="C11" s="32" t="s">
        <v>0</v>
      </c>
      <c r="D11" s="5">
        <f>D12</f>
        <v>4528603.67</v>
      </c>
      <c r="E11" s="5">
        <f>E12</f>
        <v>0</v>
      </c>
      <c r="F11" s="5">
        <f>F12</f>
        <v>4528603.67</v>
      </c>
      <c r="G11" s="5">
        <f t="shared" ref="G11:J12" si="5">G12</f>
        <v>4339947.3</v>
      </c>
      <c r="H11" s="5">
        <f>H12</f>
        <v>0</v>
      </c>
      <c r="I11" s="5">
        <f>I12</f>
        <v>4339947.3</v>
      </c>
      <c r="J11" s="5">
        <f t="shared" si="5"/>
        <v>4368464.25</v>
      </c>
      <c r="K11" s="5">
        <f>K12</f>
        <v>0</v>
      </c>
      <c r="L11" s="5">
        <f>L12</f>
        <v>4368464.25</v>
      </c>
    </row>
    <row r="12" spans="1:12" ht="13.5" x14ac:dyDescent="0.2">
      <c r="A12" s="25" t="s">
        <v>21</v>
      </c>
      <c r="B12" s="7" t="s">
        <v>181</v>
      </c>
      <c r="C12" s="33" t="s">
        <v>0</v>
      </c>
      <c r="D12" s="8">
        <f>D13</f>
        <v>4528603.67</v>
      </c>
      <c r="E12" s="8">
        <f t="shared" ref="E12:L12" si="6">E13</f>
        <v>0</v>
      </c>
      <c r="F12" s="8">
        <f t="shared" si="6"/>
        <v>4528603.67</v>
      </c>
      <c r="G12" s="8">
        <f t="shared" si="5"/>
        <v>4339947.3</v>
      </c>
      <c r="H12" s="8">
        <f t="shared" si="6"/>
        <v>0</v>
      </c>
      <c r="I12" s="8">
        <f t="shared" si="6"/>
        <v>4339947.3</v>
      </c>
      <c r="J12" s="8">
        <f t="shared" si="5"/>
        <v>4368464.25</v>
      </c>
      <c r="K12" s="8">
        <f t="shared" si="6"/>
        <v>0</v>
      </c>
      <c r="L12" s="8">
        <f t="shared" si="6"/>
        <v>4368464.25</v>
      </c>
    </row>
    <row r="13" spans="1:12" ht="14.45" customHeight="1" x14ac:dyDescent="0.2">
      <c r="A13" s="26" t="s">
        <v>32</v>
      </c>
      <c r="B13" s="23" t="s">
        <v>181</v>
      </c>
      <c r="C13" s="31">
        <v>600</v>
      </c>
      <c r="D13" s="27">
        <v>4528603.67</v>
      </c>
      <c r="E13" s="27">
        <v>0</v>
      </c>
      <c r="F13" s="27">
        <f>D13+E13</f>
        <v>4528603.67</v>
      </c>
      <c r="G13" s="27">
        <v>4339947.3</v>
      </c>
      <c r="H13" s="27">
        <v>0</v>
      </c>
      <c r="I13" s="27">
        <f>G13+H13</f>
        <v>4339947.3</v>
      </c>
      <c r="J13" s="27">
        <v>4368464.25</v>
      </c>
      <c r="K13" s="27">
        <v>0</v>
      </c>
      <c r="L13" s="27">
        <f>J13+K13</f>
        <v>4368464.25</v>
      </c>
    </row>
    <row r="14" spans="1:12" ht="14.45" customHeight="1" x14ac:dyDescent="0.2">
      <c r="A14" s="35" t="s">
        <v>17</v>
      </c>
      <c r="B14" s="4" t="s">
        <v>18</v>
      </c>
      <c r="C14" s="32" t="s">
        <v>0</v>
      </c>
      <c r="D14" s="5">
        <f>D15</f>
        <v>39085401.289999999</v>
      </c>
      <c r="E14" s="5">
        <f t="shared" ref="E14:L14" si="7">E15</f>
        <v>0</v>
      </c>
      <c r="F14" s="5">
        <f t="shared" si="7"/>
        <v>39085401.289999999</v>
      </c>
      <c r="G14" s="5">
        <f t="shared" si="7"/>
        <v>42569072.93</v>
      </c>
      <c r="H14" s="5">
        <f t="shared" si="7"/>
        <v>0</v>
      </c>
      <c r="I14" s="5">
        <f t="shared" si="7"/>
        <v>42569072.93</v>
      </c>
      <c r="J14" s="5">
        <f t="shared" si="7"/>
        <v>41964148.359999999</v>
      </c>
      <c r="K14" s="5">
        <f t="shared" si="7"/>
        <v>0</v>
      </c>
      <c r="L14" s="5">
        <f t="shared" si="7"/>
        <v>41964148.359999999</v>
      </c>
    </row>
    <row r="15" spans="1:12" ht="14.45" customHeight="1" x14ac:dyDescent="0.2">
      <c r="A15" s="24" t="s">
        <v>19</v>
      </c>
      <c r="B15" s="4" t="s">
        <v>20</v>
      </c>
      <c r="C15" s="32" t="s">
        <v>0</v>
      </c>
      <c r="D15" s="5">
        <f>D16</f>
        <v>39085401.289999999</v>
      </c>
      <c r="E15" s="5">
        <f>E16</f>
        <v>0</v>
      </c>
      <c r="F15" s="5">
        <f>F16</f>
        <v>39085401.289999999</v>
      </c>
      <c r="G15" s="5">
        <f t="shared" ref="G15:J16" si="8">G16</f>
        <v>42569072.93</v>
      </c>
      <c r="H15" s="5">
        <f>H16</f>
        <v>0</v>
      </c>
      <c r="I15" s="5">
        <f>I16</f>
        <v>42569072.93</v>
      </c>
      <c r="J15" s="5">
        <f t="shared" si="8"/>
        <v>41964148.359999999</v>
      </c>
      <c r="K15" s="5">
        <f>K16</f>
        <v>0</v>
      </c>
      <c r="L15" s="5">
        <f>L16</f>
        <v>41964148.359999999</v>
      </c>
    </row>
    <row r="16" spans="1:12" ht="13.5" x14ac:dyDescent="0.2">
      <c r="A16" s="25" t="s">
        <v>21</v>
      </c>
      <c r="B16" s="7" t="s">
        <v>22</v>
      </c>
      <c r="C16" s="33" t="s">
        <v>0</v>
      </c>
      <c r="D16" s="8">
        <f>D17</f>
        <v>39085401.289999999</v>
      </c>
      <c r="E16" s="8">
        <f t="shared" ref="E16:L16" si="9">E17</f>
        <v>0</v>
      </c>
      <c r="F16" s="8">
        <f t="shared" si="9"/>
        <v>39085401.289999999</v>
      </c>
      <c r="G16" s="8">
        <f t="shared" si="8"/>
        <v>42569072.93</v>
      </c>
      <c r="H16" s="8">
        <f t="shared" si="9"/>
        <v>0</v>
      </c>
      <c r="I16" s="8">
        <f t="shared" si="9"/>
        <v>42569072.93</v>
      </c>
      <c r="J16" s="8">
        <f t="shared" si="8"/>
        <v>41964148.359999999</v>
      </c>
      <c r="K16" s="8">
        <f t="shared" si="9"/>
        <v>0</v>
      </c>
      <c r="L16" s="8">
        <f t="shared" si="9"/>
        <v>41964148.359999999</v>
      </c>
    </row>
    <row r="17" spans="1:12" ht="14.45" customHeight="1" x14ac:dyDescent="0.2">
      <c r="A17" s="26" t="s">
        <v>32</v>
      </c>
      <c r="B17" s="10" t="s">
        <v>22</v>
      </c>
      <c r="C17" s="31">
        <v>600</v>
      </c>
      <c r="D17" s="27">
        <v>39085401.289999999</v>
      </c>
      <c r="E17" s="28">
        <v>0</v>
      </c>
      <c r="F17" s="27">
        <f>D17+E17</f>
        <v>39085401.289999999</v>
      </c>
      <c r="G17" s="27">
        <v>42569072.93</v>
      </c>
      <c r="H17" s="28">
        <v>0</v>
      </c>
      <c r="I17" s="27">
        <f>G17+H17</f>
        <v>42569072.93</v>
      </c>
      <c r="J17" s="27">
        <v>41964148.359999999</v>
      </c>
      <c r="K17" s="28">
        <v>0</v>
      </c>
      <c r="L17" s="27">
        <f>J17+K17</f>
        <v>41964148.359999999</v>
      </c>
    </row>
    <row r="18" spans="1:12" ht="14.45" customHeight="1" x14ac:dyDescent="0.2">
      <c r="A18" s="35" t="s">
        <v>27</v>
      </c>
      <c r="B18" s="4" t="s">
        <v>28</v>
      </c>
      <c r="C18" s="32" t="s">
        <v>0</v>
      </c>
      <c r="D18" s="5">
        <f>D19+D21+D23</f>
        <v>8789704</v>
      </c>
      <c r="E18" s="41">
        <f>E19+E21+E23</f>
        <v>500000</v>
      </c>
      <c r="F18" s="5">
        <f>F19+F21+F23</f>
        <v>9289704</v>
      </c>
      <c r="G18" s="5">
        <f t="shared" ref="G18:J18" si="10">G19+G21+G23</f>
        <v>8986526</v>
      </c>
      <c r="H18" s="5">
        <f>H19+H21+H23</f>
        <v>0</v>
      </c>
      <c r="I18" s="5">
        <f>I19+I21+I23</f>
        <v>8986526</v>
      </c>
      <c r="J18" s="5">
        <f t="shared" si="10"/>
        <v>9211122</v>
      </c>
      <c r="K18" s="5">
        <f>K19+K21+K23</f>
        <v>0</v>
      </c>
      <c r="L18" s="5">
        <f>L19+L21+L23</f>
        <v>9211122</v>
      </c>
    </row>
    <row r="19" spans="1:12" ht="13.5" x14ac:dyDescent="0.2">
      <c r="A19" s="6" t="s">
        <v>21</v>
      </c>
      <c r="B19" s="7" t="s">
        <v>29</v>
      </c>
      <c r="C19" s="33" t="s">
        <v>0</v>
      </c>
      <c r="D19" s="8">
        <f>D20</f>
        <v>342000</v>
      </c>
      <c r="E19" s="46">
        <f>E20</f>
        <v>0</v>
      </c>
      <c r="F19" s="8">
        <f>F20</f>
        <v>342000</v>
      </c>
      <c r="G19" s="8">
        <f t="shared" ref="G19:J19" si="11">G20</f>
        <v>342000</v>
      </c>
      <c r="H19" s="8">
        <f>H20</f>
        <v>0</v>
      </c>
      <c r="I19" s="8">
        <f>I20</f>
        <v>342000</v>
      </c>
      <c r="J19" s="8">
        <f t="shared" si="11"/>
        <v>342000</v>
      </c>
      <c r="K19" s="8">
        <f>K20</f>
        <v>0</v>
      </c>
      <c r="L19" s="8">
        <f>L20</f>
        <v>342000</v>
      </c>
    </row>
    <row r="20" spans="1:12" x14ac:dyDescent="0.2">
      <c r="A20" s="9" t="s">
        <v>11</v>
      </c>
      <c r="B20" s="10" t="s">
        <v>29</v>
      </c>
      <c r="C20" s="31" t="s">
        <v>12</v>
      </c>
      <c r="D20" s="11">
        <v>342000</v>
      </c>
      <c r="E20" s="51">
        <v>0</v>
      </c>
      <c r="F20" s="27">
        <f>D20+E20</f>
        <v>342000</v>
      </c>
      <c r="G20" s="11">
        <v>342000</v>
      </c>
      <c r="H20" s="11">
        <v>0</v>
      </c>
      <c r="I20" s="27">
        <f>G20+H20</f>
        <v>342000</v>
      </c>
      <c r="J20" s="11">
        <v>342000</v>
      </c>
      <c r="K20" s="11">
        <v>0</v>
      </c>
      <c r="L20" s="27">
        <f>J20+K20</f>
        <v>342000</v>
      </c>
    </row>
    <row r="21" spans="1:12" ht="13.5" x14ac:dyDescent="0.2">
      <c r="A21" s="6" t="s">
        <v>30</v>
      </c>
      <c r="B21" s="7" t="s">
        <v>31</v>
      </c>
      <c r="C21" s="33" t="s">
        <v>0</v>
      </c>
      <c r="D21" s="8">
        <f>D22</f>
        <v>1530000</v>
      </c>
      <c r="E21" s="46">
        <f>E22</f>
        <v>500000</v>
      </c>
      <c r="F21" s="8">
        <f>F22</f>
        <v>2030000</v>
      </c>
      <c r="G21" s="8">
        <f t="shared" ref="G21:J21" si="12">G22</f>
        <v>1540000</v>
      </c>
      <c r="H21" s="8">
        <f>H22</f>
        <v>0</v>
      </c>
      <c r="I21" s="8">
        <f>I22</f>
        <v>1540000</v>
      </c>
      <c r="J21" s="8">
        <f t="shared" si="12"/>
        <v>1550000</v>
      </c>
      <c r="K21" s="8">
        <f>K22</f>
        <v>0</v>
      </c>
      <c r="L21" s="8">
        <f>L22</f>
        <v>1550000</v>
      </c>
    </row>
    <row r="22" spans="1:12" ht="25.5" x14ac:dyDescent="0.2">
      <c r="A22" s="9" t="s">
        <v>32</v>
      </c>
      <c r="B22" s="10" t="s">
        <v>31</v>
      </c>
      <c r="C22" s="31" t="s">
        <v>33</v>
      </c>
      <c r="D22" s="11">
        <v>1530000</v>
      </c>
      <c r="E22" s="51">
        <v>500000</v>
      </c>
      <c r="F22" s="27">
        <f>D22+E22</f>
        <v>2030000</v>
      </c>
      <c r="G22" s="11">
        <v>1540000</v>
      </c>
      <c r="H22" s="11">
        <v>0</v>
      </c>
      <c r="I22" s="27">
        <f>G22+H22</f>
        <v>1540000</v>
      </c>
      <c r="J22" s="11">
        <v>1550000</v>
      </c>
      <c r="K22" s="11">
        <v>0</v>
      </c>
      <c r="L22" s="27">
        <f>J22+K22</f>
        <v>1550000</v>
      </c>
    </row>
    <row r="23" spans="1:12" x14ac:dyDescent="0.2">
      <c r="A23" s="3" t="s">
        <v>34</v>
      </c>
      <c r="B23" s="4" t="s">
        <v>35</v>
      </c>
      <c r="C23" s="32" t="s">
        <v>0</v>
      </c>
      <c r="D23" s="5">
        <f>D24+D27+D30+D32</f>
        <v>6917704</v>
      </c>
      <c r="E23" s="5">
        <f>E24+E27+E30+E32</f>
        <v>0</v>
      </c>
      <c r="F23" s="5">
        <f>F24+F27+F30+F32</f>
        <v>6917704</v>
      </c>
      <c r="G23" s="5">
        <f t="shared" ref="G23:J23" si="13">G24+G27+G30+G32</f>
        <v>7104526</v>
      </c>
      <c r="H23" s="5">
        <f>H24+H27+H30+H32</f>
        <v>0</v>
      </c>
      <c r="I23" s="5">
        <f>I24+I27+I30+I32</f>
        <v>7104526</v>
      </c>
      <c r="J23" s="5">
        <f t="shared" si="13"/>
        <v>7319122</v>
      </c>
      <c r="K23" s="5">
        <f>K24+K27+K30+K32</f>
        <v>0</v>
      </c>
      <c r="L23" s="5">
        <f>L24+L27+L30+L32</f>
        <v>7319122</v>
      </c>
    </row>
    <row r="24" spans="1:12" ht="15" customHeight="1" x14ac:dyDescent="0.2">
      <c r="A24" s="6" t="s">
        <v>36</v>
      </c>
      <c r="B24" s="7" t="s">
        <v>37</v>
      </c>
      <c r="C24" s="33" t="s">
        <v>0</v>
      </c>
      <c r="D24" s="8">
        <f>D25+D26</f>
        <v>375000</v>
      </c>
      <c r="E24" s="8">
        <f t="shared" ref="E24:L24" si="14">E25+E26</f>
        <v>0</v>
      </c>
      <c r="F24" s="8">
        <f t="shared" si="14"/>
        <v>375000</v>
      </c>
      <c r="G24" s="8">
        <f t="shared" si="14"/>
        <v>375000</v>
      </c>
      <c r="H24" s="8">
        <f t="shared" ref="H24:I24" si="15">H25+H26</f>
        <v>0</v>
      </c>
      <c r="I24" s="8">
        <f t="shared" si="15"/>
        <v>375000</v>
      </c>
      <c r="J24" s="8">
        <f t="shared" si="14"/>
        <v>375000</v>
      </c>
      <c r="K24" s="8">
        <f t="shared" si="14"/>
        <v>0</v>
      </c>
      <c r="L24" s="8">
        <f t="shared" si="14"/>
        <v>375000</v>
      </c>
    </row>
    <row r="25" spans="1:12" x14ac:dyDescent="0.2">
      <c r="A25" s="9" t="s">
        <v>11</v>
      </c>
      <c r="B25" s="10" t="s">
        <v>37</v>
      </c>
      <c r="C25" s="31" t="s">
        <v>12</v>
      </c>
      <c r="D25" s="11">
        <v>375000</v>
      </c>
      <c r="E25" s="11">
        <v>0</v>
      </c>
      <c r="F25" s="27">
        <f>D25+E25</f>
        <v>375000</v>
      </c>
      <c r="G25" s="11">
        <v>375000</v>
      </c>
      <c r="H25" s="11">
        <v>0</v>
      </c>
      <c r="I25" s="27">
        <f>G25+H25</f>
        <v>375000</v>
      </c>
      <c r="J25" s="11">
        <v>375000</v>
      </c>
      <c r="K25" s="11">
        <v>0</v>
      </c>
      <c r="L25" s="27">
        <f>J25+K25</f>
        <v>375000</v>
      </c>
    </row>
    <row r="26" spans="1:12" hidden="1" outlineLevel="1" x14ac:dyDescent="0.2">
      <c r="A26" s="9" t="s">
        <v>13</v>
      </c>
      <c r="B26" s="10" t="s">
        <v>37</v>
      </c>
      <c r="C26" s="31" t="s">
        <v>14</v>
      </c>
      <c r="D26" s="11">
        <v>0</v>
      </c>
      <c r="E26" s="11">
        <v>0</v>
      </c>
      <c r="F26" s="11">
        <f>D26+E26</f>
        <v>0</v>
      </c>
      <c r="G26" s="11">
        <v>0</v>
      </c>
      <c r="H26" s="11">
        <v>0</v>
      </c>
      <c r="I26" s="11">
        <f>G26+H26</f>
        <v>0</v>
      </c>
      <c r="J26" s="11">
        <v>0</v>
      </c>
      <c r="K26" s="11">
        <v>0</v>
      </c>
      <c r="L26" s="11">
        <f>J26+K26</f>
        <v>0</v>
      </c>
    </row>
    <row r="27" spans="1:12" ht="14.45" customHeight="1" collapsed="1" x14ac:dyDescent="0.2">
      <c r="A27" s="6" t="s">
        <v>38</v>
      </c>
      <c r="B27" s="7" t="s">
        <v>39</v>
      </c>
      <c r="C27" s="33" t="s">
        <v>0</v>
      </c>
      <c r="D27" s="8">
        <f>D28+D29</f>
        <v>1246200</v>
      </c>
      <c r="E27" s="8">
        <f>E28+E29</f>
        <v>0</v>
      </c>
      <c r="F27" s="8">
        <f>F28+F29</f>
        <v>1246200</v>
      </c>
      <c r="G27" s="8">
        <f t="shared" ref="G27:J27" si="16">G28+G29</f>
        <v>1234200</v>
      </c>
      <c r="H27" s="8">
        <f>H28+H29</f>
        <v>0</v>
      </c>
      <c r="I27" s="8">
        <f>I28+I29</f>
        <v>1234200</v>
      </c>
      <c r="J27" s="8">
        <f t="shared" si="16"/>
        <v>1234200</v>
      </c>
      <c r="K27" s="8">
        <f>K28+K29</f>
        <v>0</v>
      </c>
      <c r="L27" s="8">
        <f>L28+L29</f>
        <v>1234200</v>
      </c>
    </row>
    <row r="28" spans="1:12" x14ac:dyDescent="0.2">
      <c r="A28" s="9" t="s">
        <v>11</v>
      </c>
      <c r="B28" s="10" t="s">
        <v>39</v>
      </c>
      <c r="C28" s="31" t="s">
        <v>12</v>
      </c>
      <c r="D28" s="11">
        <v>211200</v>
      </c>
      <c r="E28" s="11">
        <v>0</v>
      </c>
      <c r="F28" s="27">
        <f>D28+E28</f>
        <v>211200</v>
      </c>
      <c r="G28" s="11">
        <v>199200</v>
      </c>
      <c r="H28" s="11">
        <v>0</v>
      </c>
      <c r="I28" s="27">
        <f>G28+H28</f>
        <v>199200</v>
      </c>
      <c r="J28" s="11">
        <v>199200</v>
      </c>
      <c r="K28" s="11">
        <v>0</v>
      </c>
      <c r="L28" s="27">
        <f>J28+K28</f>
        <v>199200</v>
      </c>
    </row>
    <row r="29" spans="1:12" x14ac:dyDescent="0.2">
      <c r="A29" s="9" t="s">
        <v>13</v>
      </c>
      <c r="B29" s="10" t="s">
        <v>39</v>
      </c>
      <c r="C29" s="31" t="s">
        <v>14</v>
      </c>
      <c r="D29" s="11">
        <v>1035000</v>
      </c>
      <c r="E29" s="11">
        <v>0</v>
      </c>
      <c r="F29" s="27">
        <f>D29+E29</f>
        <v>1035000</v>
      </c>
      <c r="G29" s="11">
        <v>1035000</v>
      </c>
      <c r="H29" s="11">
        <v>0</v>
      </c>
      <c r="I29" s="27">
        <f>G29+H29</f>
        <v>1035000</v>
      </c>
      <c r="J29" s="11">
        <v>1035000</v>
      </c>
      <c r="K29" s="11">
        <v>0</v>
      </c>
      <c r="L29" s="27">
        <f>J29+K29</f>
        <v>1035000</v>
      </c>
    </row>
    <row r="30" spans="1:12" ht="27" x14ac:dyDescent="0.2">
      <c r="A30" s="6" t="s">
        <v>40</v>
      </c>
      <c r="B30" s="7" t="s">
        <v>41</v>
      </c>
      <c r="C30" s="33" t="s">
        <v>0</v>
      </c>
      <c r="D30" s="8">
        <f>D31</f>
        <v>1500000</v>
      </c>
      <c r="E30" s="8">
        <f>E31</f>
        <v>0</v>
      </c>
      <c r="F30" s="8">
        <f>F31</f>
        <v>1500000</v>
      </c>
      <c r="G30" s="8">
        <f t="shared" ref="G30:J30" si="17">G31</f>
        <v>1500000</v>
      </c>
      <c r="H30" s="8">
        <f>H31</f>
        <v>0</v>
      </c>
      <c r="I30" s="8">
        <f>I31</f>
        <v>1500000</v>
      </c>
      <c r="J30" s="8">
        <f t="shared" si="17"/>
        <v>1500000</v>
      </c>
      <c r="K30" s="8">
        <f>K31</f>
        <v>0</v>
      </c>
      <c r="L30" s="8">
        <f>L31</f>
        <v>1500000</v>
      </c>
    </row>
    <row r="31" spans="1:12" x14ac:dyDescent="0.2">
      <c r="A31" s="9" t="s">
        <v>13</v>
      </c>
      <c r="B31" s="10" t="s">
        <v>41</v>
      </c>
      <c r="C31" s="31" t="s">
        <v>14</v>
      </c>
      <c r="D31" s="11">
        <v>1500000</v>
      </c>
      <c r="E31" s="11">
        <v>0</v>
      </c>
      <c r="F31" s="27">
        <f>D31+E31</f>
        <v>1500000</v>
      </c>
      <c r="G31" s="11">
        <v>1500000</v>
      </c>
      <c r="H31" s="11">
        <v>0</v>
      </c>
      <c r="I31" s="27">
        <f>G31+H31</f>
        <v>1500000</v>
      </c>
      <c r="J31" s="11">
        <v>1500000</v>
      </c>
      <c r="K31" s="11">
        <v>0</v>
      </c>
      <c r="L31" s="27">
        <f>J31+K31</f>
        <v>1500000</v>
      </c>
    </row>
    <row r="32" spans="1:12" ht="27" x14ac:dyDescent="0.2">
      <c r="A32" s="6" t="s">
        <v>42</v>
      </c>
      <c r="B32" s="7" t="s">
        <v>43</v>
      </c>
      <c r="C32" s="33" t="s">
        <v>0</v>
      </c>
      <c r="D32" s="8">
        <f>D33+D34</f>
        <v>3796504</v>
      </c>
      <c r="E32" s="8">
        <f>E33+E34</f>
        <v>0</v>
      </c>
      <c r="F32" s="8">
        <f>F33+F34</f>
        <v>3796504</v>
      </c>
      <c r="G32" s="8">
        <f t="shared" ref="G32:J32" si="18">G33+G34</f>
        <v>3995326</v>
      </c>
      <c r="H32" s="8">
        <f>H33+H34</f>
        <v>0</v>
      </c>
      <c r="I32" s="8">
        <f>I33+I34</f>
        <v>3995326</v>
      </c>
      <c r="J32" s="8">
        <f t="shared" si="18"/>
        <v>4209922</v>
      </c>
      <c r="K32" s="8">
        <f>K33+K34</f>
        <v>0</v>
      </c>
      <c r="L32" s="8">
        <f>L33+L34</f>
        <v>4209922</v>
      </c>
    </row>
    <row r="33" spans="1:12" x14ac:dyDescent="0.2">
      <c r="A33" s="9" t="s">
        <v>11</v>
      </c>
      <c r="B33" s="10" t="s">
        <v>43</v>
      </c>
      <c r="C33" s="31" t="s">
        <v>12</v>
      </c>
      <c r="D33" s="11">
        <v>53902</v>
      </c>
      <c r="E33" s="11">
        <v>0</v>
      </c>
      <c r="F33" s="27">
        <f t="shared" ref="F33:F34" si="19">D33+E33</f>
        <v>53902</v>
      </c>
      <c r="G33" s="11">
        <v>57724</v>
      </c>
      <c r="H33" s="11">
        <v>0</v>
      </c>
      <c r="I33" s="27">
        <f t="shared" ref="I33:I34" si="20">G33+H33</f>
        <v>57724</v>
      </c>
      <c r="J33" s="11">
        <v>62320</v>
      </c>
      <c r="K33" s="11">
        <v>0</v>
      </c>
      <c r="L33" s="27">
        <f t="shared" ref="L33:L34" si="21">J33+K33</f>
        <v>62320</v>
      </c>
    </row>
    <row r="34" spans="1:12" x14ac:dyDescent="0.2">
      <c r="A34" s="9" t="s">
        <v>13</v>
      </c>
      <c r="B34" s="10" t="s">
        <v>43</v>
      </c>
      <c r="C34" s="31" t="s">
        <v>14</v>
      </c>
      <c r="D34" s="11">
        <v>3742602</v>
      </c>
      <c r="E34" s="11">
        <v>0</v>
      </c>
      <c r="F34" s="27">
        <f t="shared" si="19"/>
        <v>3742602</v>
      </c>
      <c r="G34" s="11">
        <v>3937602</v>
      </c>
      <c r="H34" s="11">
        <v>0</v>
      </c>
      <c r="I34" s="27">
        <f t="shared" si="20"/>
        <v>3937602</v>
      </c>
      <c r="J34" s="11">
        <v>4147602</v>
      </c>
      <c r="K34" s="11">
        <v>0</v>
      </c>
      <c r="L34" s="27">
        <f t="shared" si="21"/>
        <v>4147602</v>
      </c>
    </row>
    <row r="35" spans="1:12" s="43" customFormat="1" x14ac:dyDescent="0.2">
      <c r="A35" s="37" t="s">
        <v>185</v>
      </c>
      <c r="B35" s="39" t="s">
        <v>191</v>
      </c>
      <c r="C35" s="40"/>
      <c r="D35" s="41">
        <v>0</v>
      </c>
      <c r="E35" s="42">
        <f>E36+E40</f>
        <v>1950099.71</v>
      </c>
      <c r="F35" s="42">
        <f t="shared" ref="F35:L35" si="22">F36+F40</f>
        <v>1950099.71</v>
      </c>
      <c r="G35" s="42">
        <f t="shared" si="22"/>
        <v>0</v>
      </c>
      <c r="H35" s="42">
        <f t="shared" si="22"/>
        <v>1246025</v>
      </c>
      <c r="I35" s="42">
        <f t="shared" si="22"/>
        <v>1246025</v>
      </c>
      <c r="J35" s="42">
        <f t="shared" si="22"/>
        <v>0</v>
      </c>
      <c r="K35" s="42">
        <f>K36+K40</f>
        <v>1269878</v>
      </c>
      <c r="L35" s="42">
        <f t="shared" si="22"/>
        <v>1269878</v>
      </c>
    </row>
    <row r="36" spans="1:12" s="43" customFormat="1" x14ac:dyDescent="0.2">
      <c r="A36" s="38" t="s">
        <v>186</v>
      </c>
      <c r="B36" s="39" t="s">
        <v>192</v>
      </c>
      <c r="C36" s="40"/>
      <c r="D36" s="41">
        <v>0</v>
      </c>
      <c r="E36" s="42">
        <f>E37</f>
        <v>1414414.71</v>
      </c>
      <c r="F36" s="42">
        <f t="shared" ref="F36:L36" si="23">F37</f>
        <v>1414414.71</v>
      </c>
      <c r="G36" s="42">
        <f t="shared" si="23"/>
        <v>0</v>
      </c>
      <c r="H36" s="42">
        <f t="shared" si="23"/>
        <v>851782</v>
      </c>
      <c r="I36" s="42">
        <f t="shared" si="23"/>
        <v>851782</v>
      </c>
      <c r="J36" s="42">
        <f t="shared" si="23"/>
        <v>0</v>
      </c>
      <c r="K36" s="42">
        <f t="shared" si="23"/>
        <v>873136</v>
      </c>
      <c r="L36" s="42">
        <f t="shared" si="23"/>
        <v>873136</v>
      </c>
    </row>
    <row r="37" spans="1:12" s="43" customFormat="1" ht="27" x14ac:dyDescent="0.2">
      <c r="A37" s="44" t="s">
        <v>187</v>
      </c>
      <c r="B37" s="45" t="s">
        <v>193</v>
      </c>
      <c r="C37" s="39"/>
      <c r="D37" s="46">
        <v>0</v>
      </c>
      <c r="E37" s="47">
        <f>E38+E39</f>
        <v>1414414.71</v>
      </c>
      <c r="F37" s="47">
        <f>F38+F39</f>
        <v>1414414.71</v>
      </c>
      <c r="G37" s="46">
        <v>0</v>
      </c>
      <c r="H37" s="47">
        <f>H38+H39</f>
        <v>851782</v>
      </c>
      <c r="I37" s="47">
        <f>I38+I39</f>
        <v>851782</v>
      </c>
      <c r="J37" s="46">
        <v>0</v>
      </c>
      <c r="K37" s="47">
        <f>K38+K39</f>
        <v>873136</v>
      </c>
      <c r="L37" s="47">
        <f>L38+L39</f>
        <v>873136</v>
      </c>
    </row>
    <row r="38" spans="1:12" s="43" customFormat="1" x14ac:dyDescent="0.2">
      <c r="A38" s="48" t="s">
        <v>162</v>
      </c>
      <c r="B38" s="49" t="s">
        <v>193</v>
      </c>
      <c r="C38" s="40">
        <v>200</v>
      </c>
      <c r="D38" s="50">
        <v>0</v>
      </c>
      <c r="E38" s="36">
        <f>72000+407544+150000+27000+617870.71</f>
        <v>1274414.71</v>
      </c>
      <c r="F38" s="36">
        <f>D38+E38</f>
        <v>1274414.71</v>
      </c>
      <c r="G38" s="51">
        <v>0</v>
      </c>
      <c r="H38" s="36">
        <f>74592+453818+155400+27972</f>
        <v>711782</v>
      </c>
      <c r="I38" s="36">
        <f>G38+H38</f>
        <v>711782</v>
      </c>
      <c r="J38" s="51">
        <v>0</v>
      </c>
      <c r="K38" s="36">
        <f>76829+467433+160062+28812</f>
        <v>733136</v>
      </c>
      <c r="L38" s="36">
        <f>J38+K38</f>
        <v>733136</v>
      </c>
    </row>
    <row r="39" spans="1:12" s="43" customFormat="1" ht="15" customHeight="1" x14ac:dyDescent="0.2">
      <c r="A39" s="48" t="s">
        <v>188</v>
      </c>
      <c r="B39" s="49" t="s">
        <v>193</v>
      </c>
      <c r="C39" s="40">
        <v>300</v>
      </c>
      <c r="D39" s="50">
        <v>0</v>
      </c>
      <c r="E39" s="36">
        <v>140000</v>
      </c>
      <c r="F39" s="36">
        <f>D39+E39</f>
        <v>140000</v>
      </c>
      <c r="G39" s="51">
        <v>0</v>
      </c>
      <c r="H39" s="36">
        <v>140000</v>
      </c>
      <c r="I39" s="36">
        <f>G39+H39</f>
        <v>140000</v>
      </c>
      <c r="J39" s="51">
        <v>0</v>
      </c>
      <c r="K39" s="36">
        <v>140000</v>
      </c>
      <c r="L39" s="36">
        <f>J39+K39</f>
        <v>140000</v>
      </c>
    </row>
    <row r="40" spans="1:12" s="43" customFormat="1" x14ac:dyDescent="0.2">
      <c r="A40" s="38" t="s">
        <v>189</v>
      </c>
      <c r="B40" s="39" t="s">
        <v>194</v>
      </c>
      <c r="C40" s="39"/>
      <c r="D40" s="41">
        <v>0</v>
      </c>
      <c r="E40" s="42">
        <f>E41</f>
        <v>535685</v>
      </c>
      <c r="F40" s="42">
        <f>F41</f>
        <v>535685</v>
      </c>
      <c r="G40" s="41">
        <v>0</v>
      </c>
      <c r="H40" s="42">
        <f>H41</f>
        <v>394243</v>
      </c>
      <c r="I40" s="42">
        <f>I41</f>
        <v>394243</v>
      </c>
      <c r="J40" s="41">
        <v>0</v>
      </c>
      <c r="K40" s="42">
        <f>K41</f>
        <v>396742</v>
      </c>
      <c r="L40" s="42">
        <f>L41</f>
        <v>396742</v>
      </c>
    </row>
    <row r="41" spans="1:12" s="43" customFormat="1" ht="27" x14ac:dyDescent="0.2">
      <c r="A41" s="44" t="s">
        <v>190</v>
      </c>
      <c r="B41" s="45" t="s">
        <v>195</v>
      </c>
      <c r="C41" s="45"/>
      <c r="D41" s="46">
        <v>0</v>
      </c>
      <c r="E41" s="47">
        <f>E42+E43</f>
        <v>535685</v>
      </c>
      <c r="F41" s="47">
        <f>F42+F43</f>
        <v>535685</v>
      </c>
      <c r="G41" s="46">
        <v>0</v>
      </c>
      <c r="H41" s="47">
        <f>H42+H43</f>
        <v>394243</v>
      </c>
      <c r="I41" s="47">
        <f>I42+I43</f>
        <v>394243</v>
      </c>
      <c r="J41" s="46">
        <v>0</v>
      </c>
      <c r="K41" s="47">
        <f>K42+K43</f>
        <v>396742</v>
      </c>
      <c r="L41" s="47">
        <f>L42+L43</f>
        <v>396742</v>
      </c>
    </row>
    <row r="42" spans="1:12" s="43" customFormat="1" x14ac:dyDescent="0.2">
      <c r="A42" s="48" t="s">
        <v>162</v>
      </c>
      <c r="B42" s="49" t="s">
        <v>195</v>
      </c>
      <c r="C42" s="40">
        <v>200</v>
      </c>
      <c r="D42" s="50">
        <v>0</v>
      </c>
      <c r="E42" s="36">
        <v>415685</v>
      </c>
      <c r="F42" s="36">
        <f>D42+E42</f>
        <v>415685</v>
      </c>
      <c r="G42" s="51">
        <v>0</v>
      </c>
      <c r="H42" s="36">
        <v>269923</v>
      </c>
      <c r="I42" s="36">
        <f>G42+H42</f>
        <v>269923</v>
      </c>
      <c r="J42" s="51">
        <v>0</v>
      </c>
      <c r="K42" s="36">
        <v>268692</v>
      </c>
      <c r="L42" s="36">
        <f>J42+K42</f>
        <v>268692</v>
      </c>
    </row>
    <row r="43" spans="1:12" s="43" customFormat="1" ht="13.5" customHeight="1" x14ac:dyDescent="0.2">
      <c r="A43" s="48" t="s">
        <v>188</v>
      </c>
      <c r="B43" s="49" t="s">
        <v>195</v>
      </c>
      <c r="C43" s="40">
        <v>300</v>
      </c>
      <c r="D43" s="50">
        <v>0</v>
      </c>
      <c r="E43" s="36">
        <v>120000</v>
      </c>
      <c r="F43" s="36">
        <f>D43+E43</f>
        <v>120000</v>
      </c>
      <c r="G43" s="51">
        <v>0</v>
      </c>
      <c r="H43" s="36">
        <v>124320</v>
      </c>
      <c r="I43" s="36">
        <f>G43+H43</f>
        <v>124320</v>
      </c>
      <c r="J43" s="51">
        <v>0</v>
      </c>
      <c r="K43" s="36">
        <v>128050</v>
      </c>
      <c r="L43" s="36">
        <f>J43+K43</f>
        <v>128050</v>
      </c>
    </row>
    <row r="44" spans="1:12" ht="14.45" customHeight="1" x14ac:dyDescent="0.2">
      <c r="A44" s="35" t="s">
        <v>44</v>
      </c>
      <c r="B44" s="4" t="s">
        <v>45</v>
      </c>
      <c r="C44" s="32" t="s">
        <v>0</v>
      </c>
      <c r="D44" s="5">
        <f t="shared" ref="D44:I44" si="24">D45+D51</f>
        <v>115496661</v>
      </c>
      <c r="E44" s="5">
        <f t="shared" si="24"/>
        <v>0</v>
      </c>
      <c r="F44" s="5">
        <f t="shared" si="24"/>
        <v>115496661</v>
      </c>
      <c r="G44" s="5">
        <f t="shared" si="24"/>
        <v>58728876</v>
      </c>
      <c r="H44" s="5">
        <f t="shared" si="24"/>
        <v>0</v>
      </c>
      <c r="I44" s="5">
        <f t="shared" si="24"/>
        <v>58728876</v>
      </c>
      <c r="J44" s="5">
        <f t="shared" ref="J44" si="25">J45+J51</f>
        <v>60924450</v>
      </c>
      <c r="K44" s="5">
        <f>K45+K51</f>
        <v>0</v>
      </c>
      <c r="L44" s="5">
        <f>L45+L51</f>
        <v>60924450</v>
      </c>
    </row>
    <row r="45" spans="1:12" ht="14.45" customHeight="1" x14ac:dyDescent="0.2">
      <c r="A45" s="3" t="s">
        <v>19</v>
      </c>
      <c r="B45" s="4" t="s">
        <v>46</v>
      </c>
      <c r="C45" s="32" t="s">
        <v>0</v>
      </c>
      <c r="D45" s="5">
        <f>D46</f>
        <v>53256661</v>
      </c>
      <c r="E45" s="5">
        <f>E46</f>
        <v>0</v>
      </c>
      <c r="F45" s="5">
        <f>F46</f>
        <v>53256661</v>
      </c>
      <c r="G45" s="5">
        <f t="shared" ref="G45:J45" si="26">G46</f>
        <v>55190455</v>
      </c>
      <c r="H45" s="5">
        <f>H46</f>
        <v>0</v>
      </c>
      <c r="I45" s="5">
        <f>I46</f>
        <v>55190455</v>
      </c>
      <c r="J45" s="5">
        <f t="shared" si="26"/>
        <v>56846169</v>
      </c>
      <c r="K45" s="5">
        <f>K46</f>
        <v>0</v>
      </c>
      <c r="L45" s="5">
        <f>L46</f>
        <v>56846169</v>
      </c>
    </row>
    <row r="46" spans="1:12" ht="13.5" x14ac:dyDescent="0.2">
      <c r="A46" s="6" t="s">
        <v>21</v>
      </c>
      <c r="B46" s="7" t="s">
        <v>47</v>
      </c>
      <c r="C46" s="33" t="s">
        <v>0</v>
      </c>
      <c r="D46" s="8">
        <f>D47+D48+D49+D50</f>
        <v>53256661</v>
      </c>
      <c r="E46" s="8">
        <f t="shared" ref="E46:L46" si="27">E47+E48+E49+E50</f>
        <v>0</v>
      </c>
      <c r="F46" s="8">
        <f t="shared" si="27"/>
        <v>53256661</v>
      </c>
      <c r="G46" s="8">
        <f t="shared" si="27"/>
        <v>55190455</v>
      </c>
      <c r="H46" s="8">
        <f t="shared" ref="H46:I46" si="28">H47+H48+H49+H50</f>
        <v>0</v>
      </c>
      <c r="I46" s="8">
        <f t="shared" si="28"/>
        <v>55190455</v>
      </c>
      <c r="J46" s="8">
        <f t="shared" si="27"/>
        <v>56846169</v>
      </c>
      <c r="K46" s="8">
        <f t="shared" si="27"/>
        <v>0</v>
      </c>
      <c r="L46" s="8">
        <f t="shared" si="27"/>
        <v>56846169</v>
      </c>
    </row>
    <row r="47" spans="1:12" ht="14.45" customHeight="1" x14ac:dyDescent="0.2">
      <c r="A47" s="9" t="s">
        <v>9</v>
      </c>
      <c r="B47" s="10" t="s">
        <v>47</v>
      </c>
      <c r="C47" s="31" t="s">
        <v>10</v>
      </c>
      <c r="D47" s="11">
        <v>48160945</v>
      </c>
      <c r="E47" s="11">
        <v>0</v>
      </c>
      <c r="F47" s="27">
        <f t="shared" ref="F47:F50" si="29">D47+E47</f>
        <v>48160945</v>
      </c>
      <c r="G47" s="11">
        <v>49894739</v>
      </c>
      <c r="H47" s="11">
        <v>0</v>
      </c>
      <c r="I47" s="27">
        <f t="shared" ref="I47:I50" si="30">G47+H47</f>
        <v>49894739</v>
      </c>
      <c r="J47" s="11">
        <v>51391581</v>
      </c>
      <c r="K47" s="11">
        <v>0</v>
      </c>
      <c r="L47" s="27">
        <f t="shared" ref="L47:L50" si="31">J47+K47</f>
        <v>51391581</v>
      </c>
    </row>
    <row r="48" spans="1:12" x14ac:dyDescent="0.2">
      <c r="A48" s="9" t="s">
        <v>11</v>
      </c>
      <c r="B48" s="10" t="s">
        <v>47</v>
      </c>
      <c r="C48" s="31" t="s">
        <v>12</v>
      </c>
      <c r="D48" s="11">
        <v>4563283</v>
      </c>
      <c r="E48" s="11">
        <v>0</v>
      </c>
      <c r="F48" s="27">
        <f t="shared" si="29"/>
        <v>4563283</v>
      </c>
      <c r="G48" s="11">
        <v>4463153</v>
      </c>
      <c r="H48" s="11">
        <v>0</v>
      </c>
      <c r="I48" s="27">
        <f t="shared" si="30"/>
        <v>4463153</v>
      </c>
      <c r="J48" s="11">
        <v>4597048</v>
      </c>
      <c r="K48" s="11">
        <v>0</v>
      </c>
      <c r="L48" s="27">
        <f t="shared" si="31"/>
        <v>4597048</v>
      </c>
    </row>
    <row r="49" spans="1:12" hidden="1" outlineLevel="1" x14ac:dyDescent="0.2">
      <c r="A49" s="9" t="s">
        <v>13</v>
      </c>
      <c r="B49" s="10" t="s">
        <v>47</v>
      </c>
      <c r="C49" s="31" t="s">
        <v>14</v>
      </c>
      <c r="D49" s="11">
        <v>0</v>
      </c>
      <c r="E49" s="11">
        <v>0</v>
      </c>
      <c r="F49" s="27">
        <f t="shared" si="29"/>
        <v>0</v>
      </c>
      <c r="G49" s="11">
        <v>0</v>
      </c>
      <c r="H49" s="11">
        <v>0</v>
      </c>
      <c r="I49" s="27">
        <f t="shared" si="30"/>
        <v>0</v>
      </c>
      <c r="J49" s="11">
        <v>0</v>
      </c>
      <c r="K49" s="11">
        <v>0</v>
      </c>
      <c r="L49" s="27">
        <f t="shared" si="31"/>
        <v>0</v>
      </c>
    </row>
    <row r="50" spans="1:12" ht="14.45" customHeight="1" collapsed="1" x14ac:dyDescent="0.2">
      <c r="A50" s="9" t="s">
        <v>25</v>
      </c>
      <c r="B50" s="10" t="s">
        <v>47</v>
      </c>
      <c r="C50" s="31" t="s">
        <v>26</v>
      </c>
      <c r="D50" s="11">
        <v>532433</v>
      </c>
      <c r="E50" s="11">
        <v>0</v>
      </c>
      <c r="F50" s="27">
        <f t="shared" si="29"/>
        <v>532433</v>
      </c>
      <c r="G50" s="11">
        <v>832563</v>
      </c>
      <c r="H50" s="11">
        <v>0</v>
      </c>
      <c r="I50" s="27">
        <f t="shared" si="30"/>
        <v>832563</v>
      </c>
      <c r="J50" s="11">
        <v>857540</v>
      </c>
      <c r="K50" s="11">
        <v>0</v>
      </c>
      <c r="L50" s="27">
        <f t="shared" si="31"/>
        <v>857540</v>
      </c>
    </row>
    <row r="51" spans="1:12" ht="14.45" customHeight="1" x14ac:dyDescent="0.2">
      <c r="A51" s="3" t="s">
        <v>48</v>
      </c>
      <c r="B51" s="4" t="s">
        <v>49</v>
      </c>
      <c r="C51" s="32" t="s">
        <v>0</v>
      </c>
      <c r="D51" s="5">
        <f>D52</f>
        <v>62240000</v>
      </c>
      <c r="E51" s="5">
        <f t="shared" ref="E51:L51" si="32">E52</f>
        <v>0</v>
      </c>
      <c r="F51" s="5">
        <f t="shared" si="32"/>
        <v>62240000</v>
      </c>
      <c r="G51" s="5">
        <f t="shared" si="32"/>
        <v>3538421</v>
      </c>
      <c r="H51" s="5">
        <f t="shared" si="32"/>
        <v>0</v>
      </c>
      <c r="I51" s="5">
        <f t="shared" si="32"/>
        <v>3538421</v>
      </c>
      <c r="J51" s="5">
        <f t="shared" si="32"/>
        <v>4078281</v>
      </c>
      <c r="K51" s="5">
        <f t="shared" si="32"/>
        <v>0</v>
      </c>
      <c r="L51" s="5">
        <f t="shared" si="32"/>
        <v>4078281</v>
      </c>
    </row>
    <row r="52" spans="1:12" ht="14.25" customHeight="1" x14ac:dyDescent="0.2">
      <c r="A52" s="6" t="s">
        <v>50</v>
      </c>
      <c r="B52" s="7" t="s">
        <v>51</v>
      </c>
      <c r="C52" s="33" t="s">
        <v>0</v>
      </c>
      <c r="D52" s="8">
        <f>D53</f>
        <v>62240000</v>
      </c>
      <c r="E52" s="8">
        <f>E53</f>
        <v>0</v>
      </c>
      <c r="F52" s="8">
        <f>F53</f>
        <v>62240000</v>
      </c>
      <c r="G52" s="8">
        <f t="shared" ref="G52:J52" si="33">G53</f>
        <v>3538421</v>
      </c>
      <c r="H52" s="8">
        <f>H53</f>
        <v>0</v>
      </c>
      <c r="I52" s="8">
        <f>I53</f>
        <v>3538421</v>
      </c>
      <c r="J52" s="8">
        <f t="shared" si="33"/>
        <v>4078281</v>
      </c>
      <c r="K52" s="8">
        <f>K53</f>
        <v>0</v>
      </c>
      <c r="L52" s="8">
        <f>L53</f>
        <v>4078281</v>
      </c>
    </row>
    <row r="53" spans="1:12" x14ac:dyDescent="0.2">
      <c r="A53" s="9" t="s">
        <v>11</v>
      </c>
      <c r="B53" s="10" t="s">
        <v>51</v>
      </c>
      <c r="C53" s="31" t="s">
        <v>12</v>
      </c>
      <c r="D53" s="11">
        <f>22240000+20000000+20000000</f>
        <v>62240000</v>
      </c>
      <c r="E53" s="11">
        <v>0</v>
      </c>
      <c r="F53" s="27">
        <f>D53+E53</f>
        <v>62240000</v>
      </c>
      <c r="G53" s="11">
        <v>3538421</v>
      </c>
      <c r="H53" s="11">
        <v>0</v>
      </c>
      <c r="I53" s="27">
        <f>G53+H53</f>
        <v>3538421</v>
      </c>
      <c r="J53" s="11">
        <v>4078281</v>
      </c>
      <c r="K53" s="11">
        <v>0</v>
      </c>
      <c r="L53" s="27">
        <f>J53+K53</f>
        <v>4078281</v>
      </c>
    </row>
    <row r="54" spans="1:12" x14ac:dyDescent="0.2">
      <c r="A54" s="35" t="s">
        <v>52</v>
      </c>
      <c r="B54" s="4" t="s">
        <v>53</v>
      </c>
      <c r="C54" s="32" t="s">
        <v>0</v>
      </c>
      <c r="D54" s="5">
        <f t="shared" ref="D54:L54" si="34">D55+D65+D84+D88+D93</f>
        <v>389957146.80000001</v>
      </c>
      <c r="E54" s="5">
        <f t="shared" si="34"/>
        <v>74434628.669999987</v>
      </c>
      <c r="F54" s="5">
        <f t="shared" si="34"/>
        <v>464391775.46999997</v>
      </c>
      <c r="G54" s="5">
        <f t="shared" si="34"/>
        <v>45987077</v>
      </c>
      <c r="H54" s="5">
        <f t="shared" si="34"/>
        <v>0</v>
      </c>
      <c r="I54" s="5">
        <f t="shared" si="34"/>
        <v>45987077</v>
      </c>
      <c r="J54" s="5">
        <f t="shared" si="34"/>
        <v>37061823</v>
      </c>
      <c r="K54" s="5">
        <f t="shared" si="34"/>
        <v>0</v>
      </c>
      <c r="L54" s="5">
        <f t="shared" si="34"/>
        <v>37061823</v>
      </c>
    </row>
    <row r="55" spans="1:12" x14ac:dyDescent="0.2">
      <c r="A55" s="3" t="s">
        <v>54</v>
      </c>
      <c r="B55" s="4" t="s">
        <v>55</v>
      </c>
      <c r="C55" s="32" t="s">
        <v>0</v>
      </c>
      <c r="D55" s="5">
        <f>D56+D58+D60</f>
        <v>5469062.4299999997</v>
      </c>
      <c r="E55" s="5">
        <f t="shared" ref="E55" si="35">E56+E58+E60</f>
        <v>15205357.789999999</v>
      </c>
      <c r="F55" s="5">
        <f>F56+F58+F60+F63</f>
        <v>20674420.219999999</v>
      </c>
      <c r="G55" s="5">
        <f t="shared" ref="G55:J55" si="36">G56+G58+G60+G63</f>
        <v>6295528</v>
      </c>
      <c r="H55" s="5">
        <f t="shared" ref="H55" si="37">H56+H58+H60</f>
        <v>0</v>
      </c>
      <c r="I55" s="5">
        <f>I56+I58+I60+I63</f>
        <v>6295528</v>
      </c>
      <c r="J55" s="5">
        <f t="shared" si="36"/>
        <v>1050683</v>
      </c>
      <c r="K55" s="5">
        <f t="shared" ref="K55" si="38">K56+K58+K60</f>
        <v>0</v>
      </c>
      <c r="L55" s="5">
        <f>L56+L58+L60+L63</f>
        <v>1050683</v>
      </c>
    </row>
    <row r="56" spans="1:12" s="43" customFormat="1" ht="13.5" x14ac:dyDescent="0.2">
      <c r="A56" s="54" t="s">
        <v>56</v>
      </c>
      <c r="B56" s="55" t="s">
        <v>57</v>
      </c>
      <c r="C56" s="56" t="s">
        <v>0</v>
      </c>
      <c r="D56" s="46">
        <f>D57</f>
        <v>2391831</v>
      </c>
      <c r="E56" s="46">
        <f>E57</f>
        <v>325947.68</v>
      </c>
      <c r="F56" s="46">
        <f>F57</f>
        <v>2717778.68</v>
      </c>
      <c r="G56" s="46">
        <f t="shared" ref="G56:J56" si="39">G57</f>
        <v>1295023</v>
      </c>
      <c r="H56" s="46">
        <f>H57</f>
        <v>0</v>
      </c>
      <c r="I56" s="46">
        <f>I57</f>
        <v>1295023</v>
      </c>
      <c r="J56" s="46">
        <f t="shared" si="39"/>
        <v>1050683</v>
      </c>
      <c r="K56" s="46">
        <f>K57</f>
        <v>0</v>
      </c>
      <c r="L56" s="46">
        <f>L57</f>
        <v>1050683</v>
      </c>
    </row>
    <row r="57" spans="1:12" s="43" customFormat="1" x14ac:dyDescent="0.2">
      <c r="A57" s="53" t="s">
        <v>11</v>
      </c>
      <c r="B57" s="57" t="s">
        <v>57</v>
      </c>
      <c r="C57" s="58" t="s">
        <v>12</v>
      </c>
      <c r="D57" s="51">
        <v>2391831</v>
      </c>
      <c r="E57" s="36">
        <v>325947.68</v>
      </c>
      <c r="F57" s="59">
        <f>D57+E57</f>
        <v>2717778.68</v>
      </c>
      <c r="G57" s="51">
        <v>1295023</v>
      </c>
      <c r="H57" s="51">
        <v>0</v>
      </c>
      <c r="I57" s="59">
        <f>G57+H57</f>
        <v>1295023</v>
      </c>
      <c r="J57" s="51">
        <v>1050683</v>
      </c>
      <c r="K57" s="51">
        <v>0</v>
      </c>
      <c r="L57" s="59">
        <f>J57+K57</f>
        <v>1050683</v>
      </c>
    </row>
    <row r="58" spans="1:12" s="43" customFormat="1" ht="27" hidden="1" outlineLevel="1" x14ac:dyDescent="0.2">
      <c r="A58" s="54" t="s">
        <v>58</v>
      </c>
      <c r="B58" s="55" t="s">
        <v>59</v>
      </c>
      <c r="C58" s="56" t="s">
        <v>0</v>
      </c>
      <c r="D58" s="46">
        <f>D59</f>
        <v>0</v>
      </c>
      <c r="E58" s="46">
        <f>E59</f>
        <v>0</v>
      </c>
      <c r="F58" s="46">
        <f>F59</f>
        <v>0</v>
      </c>
      <c r="G58" s="46">
        <f t="shared" ref="G58:J58" si="40">G59</f>
        <v>0</v>
      </c>
      <c r="H58" s="46">
        <f>H59</f>
        <v>0</v>
      </c>
      <c r="I58" s="46">
        <f>I59</f>
        <v>0</v>
      </c>
      <c r="J58" s="46">
        <f t="shared" si="40"/>
        <v>0</v>
      </c>
      <c r="K58" s="46">
        <f>K59</f>
        <v>0</v>
      </c>
      <c r="L58" s="46">
        <f>L59</f>
        <v>0</v>
      </c>
    </row>
    <row r="59" spans="1:12" s="43" customFormat="1" hidden="1" outlineLevel="1" x14ac:dyDescent="0.2">
      <c r="A59" s="53" t="s">
        <v>23</v>
      </c>
      <c r="B59" s="57" t="s">
        <v>59</v>
      </c>
      <c r="C59" s="58" t="s">
        <v>24</v>
      </c>
      <c r="D59" s="51">
        <v>0</v>
      </c>
      <c r="E59" s="51">
        <v>0</v>
      </c>
      <c r="F59" s="51">
        <f>D59+E59</f>
        <v>0</v>
      </c>
      <c r="G59" s="51">
        <v>0</v>
      </c>
      <c r="H59" s="51">
        <v>0</v>
      </c>
      <c r="I59" s="51">
        <f>G59+H59</f>
        <v>0</v>
      </c>
      <c r="J59" s="51">
        <v>0</v>
      </c>
      <c r="K59" s="51">
        <v>0</v>
      </c>
      <c r="L59" s="51">
        <f>J59+K59</f>
        <v>0</v>
      </c>
    </row>
    <row r="60" spans="1:12" s="43" customFormat="1" ht="27" collapsed="1" x14ac:dyDescent="0.2">
      <c r="A60" s="44" t="s">
        <v>58</v>
      </c>
      <c r="B60" s="45" t="s">
        <v>156</v>
      </c>
      <c r="C60" s="56" t="s">
        <v>0</v>
      </c>
      <c r="D60" s="46">
        <f>D62+D61</f>
        <v>3077231.4299999997</v>
      </c>
      <c r="E60" s="46">
        <f>E62+E61</f>
        <v>14879410.109999999</v>
      </c>
      <c r="F60" s="46">
        <f t="shared" ref="F60:J60" si="41">F62+F61</f>
        <v>17956641.539999999</v>
      </c>
      <c r="G60" s="46">
        <f t="shared" si="41"/>
        <v>5000505</v>
      </c>
      <c r="H60" s="46">
        <f>H62+H61</f>
        <v>0</v>
      </c>
      <c r="I60" s="46">
        <f t="shared" ref="I60" si="42">I62+I61</f>
        <v>5000505</v>
      </c>
      <c r="J60" s="46">
        <f t="shared" si="41"/>
        <v>0</v>
      </c>
      <c r="K60" s="46">
        <f>K62+K61</f>
        <v>0</v>
      </c>
      <c r="L60" s="46">
        <f t="shared" ref="L60" si="43">L62+L61</f>
        <v>0</v>
      </c>
    </row>
    <row r="61" spans="1:12" s="43" customFormat="1" x14ac:dyDescent="0.2">
      <c r="A61" s="53" t="s">
        <v>11</v>
      </c>
      <c r="B61" s="40" t="s">
        <v>156</v>
      </c>
      <c r="C61" s="58">
        <v>200</v>
      </c>
      <c r="D61" s="51">
        <v>2042231.43</v>
      </c>
      <c r="E61" s="36">
        <v>7644520.3099999996</v>
      </c>
      <c r="F61" s="59">
        <f>D61+E61</f>
        <v>9686751.7400000002</v>
      </c>
      <c r="G61" s="51">
        <v>0</v>
      </c>
      <c r="H61" s="51">
        <v>0</v>
      </c>
      <c r="I61" s="59">
        <f>G61+H61</f>
        <v>0</v>
      </c>
      <c r="J61" s="51">
        <v>0</v>
      </c>
      <c r="K61" s="51">
        <v>0</v>
      </c>
      <c r="L61" s="59">
        <f>J61+K61</f>
        <v>0</v>
      </c>
    </row>
    <row r="62" spans="1:12" s="43" customFormat="1" x14ac:dyDescent="0.2">
      <c r="A62" s="48" t="s">
        <v>23</v>
      </c>
      <c r="B62" s="40" t="s">
        <v>156</v>
      </c>
      <c r="C62" s="58" t="s">
        <v>24</v>
      </c>
      <c r="D62" s="51">
        <v>1035000</v>
      </c>
      <c r="E62" s="36">
        <f xml:space="preserve"> 3812000+3352889.8+70000</f>
        <v>7234889.7999999998</v>
      </c>
      <c r="F62" s="59">
        <f>D62+E62</f>
        <v>8269889.7999999998</v>
      </c>
      <c r="G62" s="51">
        <v>5000505</v>
      </c>
      <c r="H62" s="51">
        <v>0</v>
      </c>
      <c r="I62" s="59">
        <f>G62+H62</f>
        <v>5000505</v>
      </c>
      <c r="J62" s="51">
        <v>0</v>
      </c>
      <c r="K62" s="51">
        <v>0</v>
      </c>
      <c r="L62" s="59">
        <f>J62+K62</f>
        <v>0</v>
      </c>
    </row>
    <row r="63" spans="1:12" ht="27" hidden="1" outlineLevel="1" x14ac:dyDescent="0.2">
      <c r="A63" s="17" t="s">
        <v>171</v>
      </c>
      <c r="B63" s="20" t="s">
        <v>173</v>
      </c>
      <c r="C63" s="33" t="s">
        <v>0</v>
      </c>
      <c r="D63" s="21">
        <f>D64</f>
        <v>0</v>
      </c>
      <c r="E63" s="21">
        <f>E64</f>
        <v>0</v>
      </c>
      <c r="F63" s="21">
        <f>F64</f>
        <v>0</v>
      </c>
      <c r="G63" s="21">
        <f t="shared" ref="G63:J63" si="44">G64</f>
        <v>0</v>
      </c>
      <c r="H63" s="21">
        <f>H64</f>
        <v>0</v>
      </c>
      <c r="I63" s="21">
        <f>I64</f>
        <v>0</v>
      </c>
      <c r="J63" s="21">
        <f t="shared" si="44"/>
        <v>0</v>
      </c>
      <c r="K63" s="21">
        <f>K64</f>
        <v>0</v>
      </c>
      <c r="L63" s="21">
        <f>L64</f>
        <v>0</v>
      </c>
    </row>
    <row r="64" spans="1:12" ht="24.75" hidden="1" customHeight="1" outlineLevel="1" x14ac:dyDescent="0.2">
      <c r="A64" s="16" t="s">
        <v>172</v>
      </c>
      <c r="B64" s="14" t="s">
        <v>173</v>
      </c>
      <c r="C64" s="34" t="s">
        <v>24</v>
      </c>
      <c r="D64" s="22">
        <v>0</v>
      </c>
      <c r="E64" s="22">
        <v>0</v>
      </c>
      <c r="F64" s="22">
        <f>D64+E64</f>
        <v>0</v>
      </c>
      <c r="G64" s="22">
        <v>0</v>
      </c>
      <c r="H64" s="22">
        <v>0</v>
      </c>
      <c r="I64" s="22">
        <f>G64+H64</f>
        <v>0</v>
      </c>
      <c r="J64" s="22">
        <v>0</v>
      </c>
      <c r="K64" s="22">
        <v>0</v>
      </c>
      <c r="L64" s="22">
        <f>J64+K64</f>
        <v>0</v>
      </c>
    </row>
    <row r="65" spans="1:12" collapsed="1" x14ac:dyDescent="0.2">
      <c r="A65" s="24" t="s">
        <v>60</v>
      </c>
      <c r="B65" s="4" t="s">
        <v>61</v>
      </c>
      <c r="C65" s="32" t="s">
        <v>0</v>
      </c>
      <c r="D65" s="5">
        <f t="shared" ref="D65:L65" si="45">D66+D69+D72+D76+D78+D80</f>
        <v>328408157</v>
      </c>
      <c r="E65" s="5">
        <f t="shared" si="45"/>
        <v>49660660.419999994</v>
      </c>
      <c r="F65" s="5">
        <f t="shared" si="45"/>
        <v>378068817.42000002</v>
      </c>
      <c r="G65" s="5">
        <f t="shared" si="45"/>
        <v>29959435</v>
      </c>
      <c r="H65" s="5">
        <f t="shared" si="45"/>
        <v>0</v>
      </c>
      <c r="I65" s="5">
        <f t="shared" si="45"/>
        <v>29959435</v>
      </c>
      <c r="J65" s="5">
        <f t="shared" si="45"/>
        <v>29771286</v>
      </c>
      <c r="K65" s="5">
        <f t="shared" si="45"/>
        <v>0</v>
      </c>
      <c r="L65" s="5">
        <f t="shared" si="45"/>
        <v>29771286</v>
      </c>
    </row>
    <row r="66" spans="1:12" ht="13.5" x14ac:dyDescent="0.2">
      <c r="A66" s="6" t="s">
        <v>62</v>
      </c>
      <c r="B66" s="7" t="s">
        <v>63</v>
      </c>
      <c r="C66" s="33" t="s">
        <v>0</v>
      </c>
      <c r="D66" s="8">
        <f>D67+D68</f>
        <v>500000</v>
      </c>
      <c r="E66" s="8">
        <f>E67+E68</f>
        <v>0</v>
      </c>
      <c r="F66" s="8">
        <f>F67+F68</f>
        <v>500000</v>
      </c>
      <c r="G66" s="8">
        <f t="shared" ref="G66:J66" si="46">G67+G68</f>
        <v>3804400</v>
      </c>
      <c r="H66" s="8">
        <f>H67+H68</f>
        <v>0</v>
      </c>
      <c r="I66" s="8">
        <f>I67+I68</f>
        <v>3804400</v>
      </c>
      <c r="J66" s="8">
        <f t="shared" si="46"/>
        <v>3420046</v>
      </c>
      <c r="K66" s="8">
        <f>K67+K68</f>
        <v>0</v>
      </c>
      <c r="L66" s="8">
        <f>L67+L68</f>
        <v>3420046</v>
      </c>
    </row>
    <row r="67" spans="1:12" x14ac:dyDescent="0.2">
      <c r="A67" s="9" t="s">
        <v>13</v>
      </c>
      <c r="B67" s="10" t="s">
        <v>63</v>
      </c>
      <c r="C67" s="31" t="s">
        <v>14</v>
      </c>
      <c r="D67" s="11">
        <v>500000</v>
      </c>
      <c r="E67" s="11">
        <v>0</v>
      </c>
      <c r="F67" s="27">
        <f t="shared" ref="F67:F68" si="47">D67+E67</f>
        <v>500000</v>
      </c>
      <c r="G67" s="11">
        <v>500000</v>
      </c>
      <c r="H67" s="11">
        <v>0</v>
      </c>
      <c r="I67" s="27">
        <f t="shared" ref="I67:I68" si="48">G67+H67</f>
        <v>500000</v>
      </c>
      <c r="J67" s="11">
        <v>500000</v>
      </c>
      <c r="K67" s="11">
        <v>0</v>
      </c>
      <c r="L67" s="27">
        <f t="shared" ref="L67:L68" si="49">J67+K67</f>
        <v>500000</v>
      </c>
    </row>
    <row r="68" spans="1:12" x14ac:dyDescent="0.2">
      <c r="A68" s="9" t="s">
        <v>23</v>
      </c>
      <c r="B68" s="10" t="s">
        <v>63</v>
      </c>
      <c r="C68" s="31" t="s">
        <v>24</v>
      </c>
      <c r="D68" s="11">
        <v>0</v>
      </c>
      <c r="E68" s="11">
        <v>0</v>
      </c>
      <c r="F68" s="27">
        <f t="shared" si="47"/>
        <v>0</v>
      </c>
      <c r="G68" s="11">
        <v>3304400</v>
      </c>
      <c r="H68" s="11">
        <v>0</v>
      </c>
      <c r="I68" s="27">
        <f t="shared" si="48"/>
        <v>3304400</v>
      </c>
      <c r="J68" s="11">
        <v>2920046</v>
      </c>
      <c r="K68" s="11">
        <v>0</v>
      </c>
      <c r="L68" s="27">
        <f t="shared" si="49"/>
        <v>2920046</v>
      </c>
    </row>
    <row r="69" spans="1:12" s="43" customFormat="1" ht="13.5" customHeight="1" x14ac:dyDescent="0.2">
      <c r="A69" s="54" t="s">
        <v>64</v>
      </c>
      <c r="B69" s="55" t="s">
        <v>65</v>
      </c>
      <c r="C69" s="56" t="s">
        <v>0</v>
      </c>
      <c r="D69" s="46">
        <f>D70+D71</f>
        <v>20156854</v>
      </c>
      <c r="E69" s="46">
        <f>E70+E71</f>
        <v>-6179805.2000000002</v>
      </c>
      <c r="F69" s="46">
        <f>F70+F71</f>
        <v>13977048.800000001</v>
      </c>
      <c r="G69" s="46">
        <f t="shared" ref="G69:J69" si="50">G70+G71</f>
        <v>22974352</v>
      </c>
      <c r="H69" s="46">
        <f>H70+H71</f>
        <v>0</v>
      </c>
      <c r="I69" s="46">
        <f>I70+I71</f>
        <v>22974352</v>
      </c>
      <c r="J69" s="46">
        <f t="shared" si="50"/>
        <v>23170557</v>
      </c>
      <c r="K69" s="46">
        <f>K70+K71</f>
        <v>0</v>
      </c>
      <c r="L69" s="46">
        <f>L70+L71</f>
        <v>23170557</v>
      </c>
    </row>
    <row r="70" spans="1:12" s="43" customFormat="1" x14ac:dyDescent="0.2">
      <c r="A70" s="53" t="s">
        <v>11</v>
      </c>
      <c r="B70" s="57" t="s">
        <v>65</v>
      </c>
      <c r="C70" s="58" t="s">
        <v>12</v>
      </c>
      <c r="D70" s="51">
        <f>3506604+216085</f>
        <v>3722689</v>
      </c>
      <c r="E70" s="36">
        <f>10396+1500000</f>
        <v>1510396</v>
      </c>
      <c r="F70" s="59">
        <f t="shared" ref="F70:F71" si="51">D70+E70</f>
        <v>5233085</v>
      </c>
      <c r="G70" s="51">
        <f>6317091+223096</f>
        <v>6540187</v>
      </c>
      <c r="H70" s="51">
        <v>0</v>
      </c>
      <c r="I70" s="59">
        <f t="shared" ref="I70:I71" si="52">G70+H70</f>
        <v>6540187</v>
      </c>
      <c r="J70" s="51">
        <f>6506604+229788</f>
        <v>6736392</v>
      </c>
      <c r="K70" s="51">
        <v>0</v>
      </c>
      <c r="L70" s="59">
        <f t="shared" ref="L70:L71" si="53">J70+K70</f>
        <v>6736392</v>
      </c>
    </row>
    <row r="71" spans="1:12" s="43" customFormat="1" x14ac:dyDescent="0.2">
      <c r="A71" s="53" t="s">
        <v>23</v>
      </c>
      <c r="B71" s="57" t="s">
        <v>65</v>
      </c>
      <c r="C71" s="58" t="s">
        <v>24</v>
      </c>
      <c r="D71" s="51">
        <v>16434165</v>
      </c>
      <c r="E71" s="36">
        <v>-7690201.2000000002</v>
      </c>
      <c r="F71" s="59">
        <f t="shared" si="51"/>
        <v>8743963.8000000007</v>
      </c>
      <c r="G71" s="51">
        <v>16434165</v>
      </c>
      <c r="H71" s="51">
        <v>0</v>
      </c>
      <c r="I71" s="59">
        <f t="shared" si="52"/>
        <v>16434165</v>
      </c>
      <c r="J71" s="51">
        <v>16434165</v>
      </c>
      <c r="K71" s="51">
        <v>0</v>
      </c>
      <c r="L71" s="59">
        <f t="shared" si="53"/>
        <v>16434165</v>
      </c>
    </row>
    <row r="72" spans="1:12" s="43" customFormat="1" ht="13.5" x14ac:dyDescent="0.2">
      <c r="A72" s="44" t="s">
        <v>157</v>
      </c>
      <c r="B72" s="45" t="s">
        <v>158</v>
      </c>
      <c r="C72" s="56" t="s">
        <v>0</v>
      </c>
      <c r="D72" s="46">
        <f t="shared" ref="D72:L72" si="54">D73+D74+D75</f>
        <v>304654241</v>
      </c>
      <c r="E72" s="46">
        <f t="shared" si="54"/>
        <v>55840465.619999997</v>
      </c>
      <c r="F72" s="46">
        <f t="shared" si="54"/>
        <v>360494706.62</v>
      </c>
      <c r="G72" s="46">
        <f t="shared" si="54"/>
        <v>0</v>
      </c>
      <c r="H72" s="46">
        <f t="shared" si="54"/>
        <v>0</v>
      </c>
      <c r="I72" s="46">
        <f t="shared" si="54"/>
        <v>0</v>
      </c>
      <c r="J72" s="46">
        <f t="shared" si="54"/>
        <v>0</v>
      </c>
      <c r="K72" s="46">
        <f t="shared" si="54"/>
        <v>0</v>
      </c>
      <c r="L72" s="46">
        <f t="shared" si="54"/>
        <v>0</v>
      </c>
    </row>
    <row r="73" spans="1:12" s="43" customFormat="1" ht="13.5" customHeight="1" x14ac:dyDescent="0.2">
      <c r="A73" s="48" t="s">
        <v>11</v>
      </c>
      <c r="B73" s="40" t="s">
        <v>158</v>
      </c>
      <c r="C73" s="58" t="s">
        <v>12</v>
      </c>
      <c r="D73" s="51">
        <f>458241+4196000</f>
        <v>4654241</v>
      </c>
      <c r="E73" s="36">
        <f>2138505.96+10412005.5+1786383.4+240000+24653974.25+13785634.12+652000</f>
        <v>53668503.229999997</v>
      </c>
      <c r="F73" s="59">
        <f t="shared" ref="F73:F74" si="55">D73+E73</f>
        <v>58322744.229999997</v>
      </c>
      <c r="G73" s="51">
        <v>0</v>
      </c>
      <c r="H73" s="51">
        <v>0</v>
      </c>
      <c r="I73" s="59">
        <f t="shared" ref="I73:I74" si="56">G73+H73</f>
        <v>0</v>
      </c>
      <c r="J73" s="51">
        <v>0</v>
      </c>
      <c r="K73" s="51">
        <v>0</v>
      </c>
      <c r="L73" s="59">
        <f t="shared" ref="L73:L74" si="57">J73+K73</f>
        <v>0</v>
      </c>
    </row>
    <row r="74" spans="1:12" s="43" customFormat="1" x14ac:dyDescent="0.2">
      <c r="A74" s="48" t="s">
        <v>23</v>
      </c>
      <c r="B74" s="40" t="s">
        <v>158</v>
      </c>
      <c r="C74" s="58" t="s">
        <v>24</v>
      </c>
      <c r="D74" s="51">
        <v>300000000</v>
      </c>
      <c r="E74" s="36">
        <f>-35645974.25+ 20078980+2441956.64</f>
        <v>-13125037.609999999</v>
      </c>
      <c r="F74" s="59">
        <f t="shared" si="55"/>
        <v>286874962.38999999</v>
      </c>
      <c r="G74" s="51">
        <v>0</v>
      </c>
      <c r="H74" s="51">
        <v>0</v>
      </c>
      <c r="I74" s="59">
        <f t="shared" si="56"/>
        <v>0</v>
      </c>
      <c r="J74" s="51">
        <v>0</v>
      </c>
      <c r="K74" s="51">
        <v>0</v>
      </c>
      <c r="L74" s="59">
        <f t="shared" si="57"/>
        <v>0</v>
      </c>
    </row>
    <row r="75" spans="1:12" s="43" customFormat="1" ht="11.25" customHeight="1" outlineLevel="1" x14ac:dyDescent="0.2">
      <c r="A75" s="48" t="s">
        <v>25</v>
      </c>
      <c r="B75" s="40" t="s">
        <v>158</v>
      </c>
      <c r="C75" s="58" t="s">
        <v>26</v>
      </c>
      <c r="D75" s="51">
        <v>0</v>
      </c>
      <c r="E75" s="36">
        <v>15297000</v>
      </c>
      <c r="F75" s="51">
        <f>D75+E75</f>
        <v>15297000</v>
      </c>
      <c r="G75" s="51">
        <v>0</v>
      </c>
      <c r="H75" s="51">
        <v>0</v>
      </c>
      <c r="I75" s="51">
        <f>G75+H75</f>
        <v>0</v>
      </c>
      <c r="J75" s="51">
        <v>0</v>
      </c>
      <c r="K75" s="51">
        <v>0</v>
      </c>
      <c r="L75" s="51">
        <f>J75+K75</f>
        <v>0</v>
      </c>
    </row>
    <row r="76" spans="1:12" s="43" customFormat="1" ht="13.5" x14ac:dyDescent="0.2">
      <c r="A76" s="44" t="s">
        <v>182</v>
      </c>
      <c r="B76" s="45" t="s">
        <v>159</v>
      </c>
      <c r="C76" s="56" t="s">
        <v>0</v>
      </c>
      <c r="D76" s="46">
        <f>D77</f>
        <v>3097062</v>
      </c>
      <c r="E76" s="46">
        <f>E77</f>
        <v>0</v>
      </c>
      <c r="F76" s="46">
        <f>F77</f>
        <v>3097062</v>
      </c>
      <c r="G76" s="46">
        <f t="shared" ref="G76:J76" si="58">G77</f>
        <v>3180683</v>
      </c>
      <c r="H76" s="46">
        <f>H77</f>
        <v>0</v>
      </c>
      <c r="I76" s="46">
        <f>I77</f>
        <v>3180683</v>
      </c>
      <c r="J76" s="46">
        <f t="shared" si="58"/>
        <v>3180683</v>
      </c>
      <c r="K76" s="46">
        <f>K77</f>
        <v>0</v>
      </c>
      <c r="L76" s="46">
        <f>L77</f>
        <v>3180683</v>
      </c>
    </row>
    <row r="77" spans="1:12" s="43" customFormat="1" ht="14.45" customHeight="1" x14ac:dyDescent="0.2">
      <c r="A77" s="48" t="s">
        <v>68</v>
      </c>
      <c r="B77" s="40" t="s">
        <v>159</v>
      </c>
      <c r="C77" s="58" t="s">
        <v>69</v>
      </c>
      <c r="D77" s="51">
        <v>3097062</v>
      </c>
      <c r="E77" s="51">
        <v>0</v>
      </c>
      <c r="F77" s="59">
        <f>D77+E77</f>
        <v>3097062</v>
      </c>
      <c r="G77" s="51">
        <v>3180683</v>
      </c>
      <c r="H77" s="51">
        <v>0</v>
      </c>
      <c r="I77" s="59">
        <f>G77+H77</f>
        <v>3180683</v>
      </c>
      <c r="J77" s="51">
        <v>3180683</v>
      </c>
      <c r="K77" s="51">
        <v>0</v>
      </c>
      <c r="L77" s="59">
        <f>J77+K77</f>
        <v>3180683</v>
      </c>
    </row>
    <row r="78" spans="1:12" s="43" customFormat="1" ht="13.5" hidden="1" outlineLevel="1" x14ac:dyDescent="0.2">
      <c r="A78" s="54" t="s">
        <v>66</v>
      </c>
      <c r="B78" s="55" t="s">
        <v>67</v>
      </c>
      <c r="C78" s="56" t="s">
        <v>0</v>
      </c>
      <c r="D78" s="46">
        <f>D79</f>
        <v>0</v>
      </c>
      <c r="E78" s="46">
        <f>E79</f>
        <v>0</v>
      </c>
      <c r="F78" s="46">
        <f>F79</f>
        <v>0</v>
      </c>
      <c r="G78" s="46">
        <f t="shared" ref="G78:J78" si="59">G79</f>
        <v>0</v>
      </c>
      <c r="H78" s="46">
        <f>H79</f>
        <v>0</v>
      </c>
      <c r="I78" s="46">
        <f>I79</f>
        <v>0</v>
      </c>
      <c r="J78" s="46">
        <f t="shared" si="59"/>
        <v>0</v>
      </c>
      <c r="K78" s="46">
        <f>K79</f>
        <v>0</v>
      </c>
      <c r="L78" s="46">
        <f>L79</f>
        <v>0</v>
      </c>
    </row>
    <row r="79" spans="1:12" s="43" customFormat="1" ht="14.45" hidden="1" customHeight="1" outlineLevel="1" x14ac:dyDescent="0.2">
      <c r="A79" s="53" t="s">
        <v>68</v>
      </c>
      <c r="B79" s="57" t="s">
        <v>67</v>
      </c>
      <c r="C79" s="58" t="s">
        <v>69</v>
      </c>
      <c r="D79" s="51">
        <v>0</v>
      </c>
      <c r="E79" s="51">
        <v>0</v>
      </c>
      <c r="F79" s="51">
        <f>D79+E79</f>
        <v>0</v>
      </c>
      <c r="G79" s="51">
        <v>0</v>
      </c>
      <c r="H79" s="51">
        <v>0</v>
      </c>
      <c r="I79" s="51">
        <f>G79+H79</f>
        <v>0</v>
      </c>
      <c r="J79" s="51">
        <v>0</v>
      </c>
      <c r="K79" s="51">
        <v>0</v>
      </c>
      <c r="L79" s="51">
        <f>J79+K79</f>
        <v>0</v>
      </c>
    </row>
    <row r="80" spans="1:12" s="43" customFormat="1" ht="13.5" hidden="1" outlineLevel="1" x14ac:dyDescent="0.2">
      <c r="A80" s="54" t="s">
        <v>70</v>
      </c>
      <c r="B80" s="55" t="s">
        <v>71</v>
      </c>
      <c r="C80" s="56" t="s">
        <v>0</v>
      </c>
      <c r="D80" s="46">
        <f>D81+D82+D83</f>
        <v>0</v>
      </c>
      <c r="E80" s="46">
        <f>E81+E82+E83</f>
        <v>0</v>
      </c>
      <c r="F80" s="46">
        <f>F81+F82+F83</f>
        <v>0</v>
      </c>
      <c r="G80" s="46">
        <f t="shared" ref="G80:J80" si="60">G81+G82+G83</f>
        <v>0</v>
      </c>
      <c r="H80" s="46">
        <f>H81+H82+H83</f>
        <v>0</v>
      </c>
      <c r="I80" s="46">
        <f>I81+I82+I83</f>
        <v>0</v>
      </c>
      <c r="J80" s="46">
        <f t="shared" si="60"/>
        <v>0</v>
      </c>
      <c r="K80" s="46">
        <f>K81+K82+K83</f>
        <v>0</v>
      </c>
      <c r="L80" s="46">
        <f>L81+L82+L83</f>
        <v>0</v>
      </c>
    </row>
    <row r="81" spans="1:12" s="43" customFormat="1" hidden="1" outlineLevel="1" x14ac:dyDescent="0.2">
      <c r="A81" s="53" t="s">
        <v>11</v>
      </c>
      <c r="B81" s="57" t="s">
        <v>71</v>
      </c>
      <c r="C81" s="58" t="s">
        <v>12</v>
      </c>
      <c r="D81" s="51">
        <v>0</v>
      </c>
      <c r="E81" s="51">
        <v>0</v>
      </c>
      <c r="F81" s="51">
        <f>D81+E81</f>
        <v>0</v>
      </c>
      <c r="G81" s="51">
        <v>0</v>
      </c>
      <c r="H81" s="51">
        <v>0</v>
      </c>
      <c r="I81" s="51">
        <f>G81+H81</f>
        <v>0</v>
      </c>
      <c r="J81" s="51">
        <v>0</v>
      </c>
      <c r="K81" s="51">
        <v>0</v>
      </c>
      <c r="L81" s="51">
        <f>J81+K81</f>
        <v>0</v>
      </c>
    </row>
    <row r="82" spans="1:12" s="43" customFormat="1" hidden="1" outlineLevel="1" x14ac:dyDescent="0.2">
      <c r="A82" s="53" t="s">
        <v>23</v>
      </c>
      <c r="B82" s="57" t="s">
        <v>71</v>
      </c>
      <c r="C82" s="58" t="s">
        <v>24</v>
      </c>
      <c r="D82" s="51">
        <v>0</v>
      </c>
      <c r="E82" s="51">
        <v>0</v>
      </c>
      <c r="F82" s="51">
        <f>D82+E82</f>
        <v>0</v>
      </c>
      <c r="G82" s="51">
        <v>0</v>
      </c>
      <c r="H82" s="51">
        <v>0</v>
      </c>
      <c r="I82" s="51">
        <f>G82+H82</f>
        <v>0</v>
      </c>
      <c r="J82" s="51">
        <v>0</v>
      </c>
      <c r="K82" s="51">
        <v>0</v>
      </c>
      <c r="L82" s="51">
        <f>J82+K82</f>
        <v>0</v>
      </c>
    </row>
    <row r="83" spans="1:12" s="43" customFormat="1" ht="9" hidden="1" customHeight="1" outlineLevel="1" x14ac:dyDescent="0.2">
      <c r="A83" s="53" t="s">
        <v>25</v>
      </c>
      <c r="B83" s="57" t="s">
        <v>71</v>
      </c>
      <c r="C83" s="58" t="s">
        <v>26</v>
      </c>
      <c r="D83" s="51">
        <v>0</v>
      </c>
      <c r="E83" s="51">
        <v>0</v>
      </c>
      <c r="F83" s="51">
        <f>D83+E83</f>
        <v>0</v>
      </c>
      <c r="G83" s="51">
        <v>0</v>
      </c>
      <c r="H83" s="51">
        <v>0</v>
      </c>
      <c r="I83" s="51">
        <f>G83+H83</f>
        <v>0</v>
      </c>
      <c r="J83" s="51">
        <v>0</v>
      </c>
      <c r="K83" s="51">
        <v>0</v>
      </c>
      <c r="L83" s="51">
        <f>J83+K83</f>
        <v>0</v>
      </c>
    </row>
    <row r="84" spans="1:12" s="43" customFormat="1" collapsed="1" x14ac:dyDescent="0.2">
      <c r="A84" s="60" t="s">
        <v>72</v>
      </c>
      <c r="B84" s="61" t="s">
        <v>73</v>
      </c>
      <c r="C84" s="62" t="s">
        <v>0</v>
      </c>
      <c r="D84" s="41">
        <f>D85</f>
        <v>48964127.07</v>
      </c>
      <c r="E84" s="41">
        <f>E85</f>
        <v>7768610.46</v>
      </c>
      <c r="F84" s="41">
        <f>F85</f>
        <v>56732737.530000001</v>
      </c>
      <c r="G84" s="41">
        <f t="shared" ref="G84:J84" si="61">G85</f>
        <v>2720700</v>
      </c>
      <c r="H84" s="41">
        <f>H85</f>
        <v>0</v>
      </c>
      <c r="I84" s="41">
        <f>I85</f>
        <v>2720700</v>
      </c>
      <c r="J84" s="41">
        <f t="shared" si="61"/>
        <v>2802321</v>
      </c>
      <c r="K84" s="41">
        <f>K85</f>
        <v>0</v>
      </c>
      <c r="L84" s="41">
        <f>L85</f>
        <v>2802321</v>
      </c>
    </row>
    <row r="85" spans="1:12" s="43" customFormat="1" ht="13.5" x14ac:dyDescent="0.2">
      <c r="A85" s="54" t="s">
        <v>74</v>
      </c>
      <c r="B85" s="55" t="s">
        <v>75</v>
      </c>
      <c r="C85" s="56" t="s">
        <v>0</v>
      </c>
      <c r="D85" s="46">
        <f>D86+D87</f>
        <v>48964127.07</v>
      </c>
      <c r="E85" s="46">
        <f>E86+E87</f>
        <v>7768610.46</v>
      </c>
      <c r="F85" s="46">
        <f>F86+F87</f>
        <v>56732737.530000001</v>
      </c>
      <c r="G85" s="46">
        <f t="shared" ref="G85:J85" si="62">G86+G87</f>
        <v>2720700</v>
      </c>
      <c r="H85" s="46">
        <f>H86+H87</f>
        <v>0</v>
      </c>
      <c r="I85" s="46">
        <f>I86+I87</f>
        <v>2720700</v>
      </c>
      <c r="J85" s="46">
        <f t="shared" si="62"/>
        <v>2802321</v>
      </c>
      <c r="K85" s="46">
        <f>K86+K87</f>
        <v>0</v>
      </c>
      <c r="L85" s="46">
        <f>L86+L87</f>
        <v>2802321</v>
      </c>
    </row>
    <row r="86" spans="1:12" s="43" customFormat="1" x14ac:dyDescent="0.2">
      <c r="A86" s="53" t="s">
        <v>11</v>
      </c>
      <c r="B86" s="57" t="s">
        <v>75</v>
      </c>
      <c r="C86" s="58" t="s">
        <v>12</v>
      </c>
      <c r="D86" s="51">
        <v>2802321</v>
      </c>
      <c r="E86" s="36">
        <f xml:space="preserve"> -705464.91+1499737.72</f>
        <v>794272.80999999994</v>
      </c>
      <c r="F86" s="59">
        <f t="shared" ref="F86:F87" si="63">D86+E86</f>
        <v>3596593.81</v>
      </c>
      <c r="G86" s="51">
        <v>2720700</v>
      </c>
      <c r="H86" s="51">
        <v>0</v>
      </c>
      <c r="I86" s="59">
        <f t="shared" ref="I86:I87" si="64">G86+H86</f>
        <v>2720700</v>
      </c>
      <c r="J86" s="51">
        <v>2802321</v>
      </c>
      <c r="K86" s="51">
        <v>0</v>
      </c>
      <c r="L86" s="59">
        <f t="shared" ref="L86:L87" si="65">J86+K86</f>
        <v>2802321</v>
      </c>
    </row>
    <row r="87" spans="1:12" s="43" customFormat="1" ht="14.45" customHeight="1" x14ac:dyDescent="0.2">
      <c r="A87" s="53" t="s">
        <v>25</v>
      </c>
      <c r="B87" s="57" t="s">
        <v>75</v>
      </c>
      <c r="C87" s="58" t="s">
        <v>26</v>
      </c>
      <c r="D87" s="51">
        <f>16161806.07+15000000+15000000</f>
        <v>46161806.07</v>
      </c>
      <c r="E87" s="36">
        <f>458104.14+5145234.66+705464.91+665533.94</f>
        <v>6974337.6500000004</v>
      </c>
      <c r="F87" s="59">
        <f t="shared" si="63"/>
        <v>53136143.719999999</v>
      </c>
      <c r="G87" s="51">
        <v>0</v>
      </c>
      <c r="H87" s="51">
        <v>0</v>
      </c>
      <c r="I87" s="59">
        <f t="shared" si="64"/>
        <v>0</v>
      </c>
      <c r="J87" s="51">
        <v>0</v>
      </c>
      <c r="K87" s="51">
        <v>0</v>
      </c>
      <c r="L87" s="59">
        <f t="shared" si="65"/>
        <v>0</v>
      </c>
    </row>
    <row r="88" spans="1:12" s="43" customFormat="1" x14ac:dyDescent="0.2">
      <c r="A88" s="60" t="s">
        <v>76</v>
      </c>
      <c r="B88" s="61" t="s">
        <v>77</v>
      </c>
      <c r="C88" s="62" t="s">
        <v>0</v>
      </c>
      <c r="D88" s="41">
        <f>D89</f>
        <v>6681320.2999999998</v>
      </c>
      <c r="E88" s="41">
        <f t="shared" ref="E88:L88" si="66">E89</f>
        <v>1800000</v>
      </c>
      <c r="F88" s="41">
        <f t="shared" si="66"/>
        <v>8481320.3000000007</v>
      </c>
      <c r="G88" s="41">
        <f t="shared" si="66"/>
        <v>6594364</v>
      </c>
      <c r="H88" s="41">
        <f t="shared" si="66"/>
        <v>0</v>
      </c>
      <c r="I88" s="41">
        <f t="shared" si="66"/>
        <v>6594364</v>
      </c>
      <c r="J88" s="41">
        <f t="shared" si="66"/>
        <v>3007971</v>
      </c>
      <c r="K88" s="41">
        <f t="shared" si="66"/>
        <v>0</v>
      </c>
      <c r="L88" s="41">
        <f t="shared" si="66"/>
        <v>3007971</v>
      </c>
    </row>
    <row r="89" spans="1:12" s="43" customFormat="1" ht="13.5" x14ac:dyDescent="0.2">
      <c r="A89" s="54" t="s">
        <v>78</v>
      </c>
      <c r="B89" s="55" t="s">
        <v>79</v>
      </c>
      <c r="C89" s="56" t="s">
        <v>0</v>
      </c>
      <c r="D89" s="46">
        <f>D90+D91+D92</f>
        <v>6681320.2999999998</v>
      </c>
      <c r="E89" s="46">
        <f t="shared" ref="E89:L89" si="67">E90+E91+E92</f>
        <v>1800000</v>
      </c>
      <c r="F89" s="46">
        <f t="shared" si="67"/>
        <v>8481320.3000000007</v>
      </c>
      <c r="G89" s="46">
        <f t="shared" si="67"/>
        <v>6594364</v>
      </c>
      <c r="H89" s="46">
        <f t="shared" ref="H89:I89" si="68">H90+H91+H92</f>
        <v>0</v>
      </c>
      <c r="I89" s="46">
        <f t="shared" si="68"/>
        <v>6594364</v>
      </c>
      <c r="J89" s="46">
        <f t="shared" si="67"/>
        <v>3007971</v>
      </c>
      <c r="K89" s="46">
        <f t="shared" si="67"/>
        <v>0</v>
      </c>
      <c r="L89" s="46">
        <f t="shared" si="67"/>
        <v>3007971</v>
      </c>
    </row>
    <row r="90" spans="1:12" s="43" customFormat="1" x14ac:dyDescent="0.2">
      <c r="A90" s="53" t="s">
        <v>11</v>
      </c>
      <c r="B90" s="57" t="s">
        <v>79</v>
      </c>
      <c r="C90" s="58" t="s">
        <v>12</v>
      </c>
      <c r="D90" s="51">
        <v>2046320.3</v>
      </c>
      <c r="E90" s="36">
        <v>1800000</v>
      </c>
      <c r="F90" s="59">
        <f t="shared" ref="F90:F92" si="69">D90+E90</f>
        <v>3846320.3</v>
      </c>
      <c r="G90" s="51">
        <v>1859438</v>
      </c>
      <c r="H90" s="51">
        <v>0</v>
      </c>
      <c r="I90" s="59">
        <f t="shared" ref="I90:I92" si="70">G90+H90</f>
        <v>1859438</v>
      </c>
      <c r="J90" s="51">
        <v>0</v>
      </c>
      <c r="K90" s="51">
        <v>0</v>
      </c>
      <c r="L90" s="59">
        <f t="shared" ref="L90:L92" si="71">J90+K90</f>
        <v>0</v>
      </c>
    </row>
    <row r="91" spans="1:12" s="43" customFormat="1" hidden="1" outlineLevel="1" x14ac:dyDescent="0.2">
      <c r="A91" s="53" t="s">
        <v>23</v>
      </c>
      <c r="B91" s="57" t="s">
        <v>79</v>
      </c>
      <c r="C91" s="58" t="s">
        <v>24</v>
      </c>
      <c r="D91" s="51">
        <v>0</v>
      </c>
      <c r="E91" s="51">
        <v>0</v>
      </c>
      <c r="F91" s="59">
        <f t="shared" si="69"/>
        <v>0</v>
      </c>
      <c r="G91" s="51">
        <v>0</v>
      </c>
      <c r="H91" s="51">
        <v>0</v>
      </c>
      <c r="I91" s="59">
        <f t="shared" si="70"/>
        <v>0</v>
      </c>
      <c r="J91" s="51">
        <v>0</v>
      </c>
      <c r="K91" s="51">
        <v>0</v>
      </c>
      <c r="L91" s="59">
        <f t="shared" si="71"/>
        <v>0</v>
      </c>
    </row>
    <row r="92" spans="1:12" s="43" customFormat="1" ht="14.45" customHeight="1" collapsed="1" x14ac:dyDescent="0.2">
      <c r="A92" s="53" t="s">
        <v>25</v>
      </c>
      <c r="B92" s="57" t="s">
        <v>79</v>
      </c>
      <c r="C92" s="58" t="s">
        <v>26</v>
      </c>
      <c r="D92" s="51">
        <v>4635000</v>
      </c>
      <c r="E92" s="51">
        <v>0</v>
      </c>
      <c r="F92" s="59">
        <f t="shared" si="69"/>
        <v>4635000</v>
      </c>
      <c r="G92" s="51">
        <v>4734926</v>
      </c>
      <c r="H92" s="51">
        <v>0</v>
      </c>
      <c r="I92" s="59">
        <f t="shared" si="70"/>
        <v>4734926</v>
      </c>
      <c r="J92" s="51">
        <v>3007971</v>
      </c>
      <c r="K92" s="51">
        <v>0</v>
      </c>
      <c r="L92" s="59">
        <f t="shared" si="71"/>
        <v>3007971</v>
      </c>
    </row>
    <row r="93" spans="1:12" s="43" customFormat="1" ht="14.25" customHeight="1" x14ac:dyDescent="0.2">
      <c r="A93" s="60" t="s">
        <v>80</v>
      </c>
      <c r="B93" s="61" t="s">
        <v>81</v>
      </c>
      <c r="C93" s="62" t="s">
        <v>0</v>
      </c>
      <c r="D93" s="41">
        <f t="shared" ref="D93:L94" si="72">D94</f>
        <v>434480</v>
      </c>
      <c r="E93" s="41">
        <f t="shared" si="72"/>
        <v>0</v>
      </c>
      <c r="F93" s="41">
        <f t="shared" si="72"/>
        <v>434480</v>
      </c>
      <c r="G93" s="41">
        <f t="shared" ref="G93:J93" si="73">G94</f>
        <v>417050</v>
      </c>
      <c r="H93" s="41">
        <f t="shared" si="72"/>
        <v>0</v>
      </c>
      <c r="I93" s="41">
        <f t="shared" si="72"/>
        <v>417050</v>
      </c>
      <c r="J93" s="41">
        <f t="shared" si="73"/>
        <v>429562</v>
      </c>
      <c r="K93" s="41">
        <f t="shared" si="72"/>
        <v>0</v>
      </c>
      <c r="L93" s="41">
        <f t="shared" si="72"/>
        <v>429562</v>
      </c>
    </row>
    <row r="94" spans="1:12" s="43" customFormat="1" ht="27" x14ac:dyDescent="0.2">
      <c r="A94" s="54" t="s">
        <v>82</v>
      </c>
      <c r="B94" s="55" t="s">
        <v>83</v>
      </c>
      <c r="C94" s="56" t="s">
        <v>0</v>
      </c>
      <c r="D94" s="46">
        <f t="shared" si="72"/>
        <v>434480</v>
      </c>
      <c r="E94" s="46">
        <f t="shared" si="72"/>
        <v>0</v>
      </c>
      <c r="F94" s="46">
        <f t="shared" si="72"/>
        <v>434480</v>
      </c>
      <c r="G94" s="46">
        <f t="shared" ref="G94:J94" si="74">G95</f>
        <v>417050</v>
      </c>
      <c r="H94" s="46">
        <f t="shared" si="72"/>
        <v>0</v>
      </c>
      <c r="I94" s="46">
        <f t="shared" si="72"/>
        <v>417050</v>
      </c>
      <c r="J94" s="46">
        <f t="shared" si="74"/>
        <v>429562</v>
      </c>
      <c r="K94" s="46">
        <f t="shared" si="72"/>
        <v>0</v>
      </c>
      <c r="L94" s="46">
        <f t="shared" si="72"/>
        <v>429562</v>
      </c>
    </row>
    <row r="95" spans="1:12" s="43" customFormat="1" x14ac:dyDescent="0.2">
      <c r="A95" s="53" t="s">
        <v>11</v>
      </c>
      <c r="B95" s="57" t="s">
        <v>83</v>
      </c>
      <c r="C95" s="58" t="s">
        <v>12</v>
      </c>
      <c r="D95" s="51">
        <v>434480</v>
      </c>
      <c r="E95" s="51">
        <v>0</v>
      </c>
      <c r="F95" s="59">
        <f>D95+E95</f>
        <v>434480</v>
      </c>
      <c r="G95" s="51">
        <v>417050</v>
      </c>
      <c r="H95" s="51">
        <v>0</v>
      </c>
      <c r="I95" s="59">
        <f>G95+H95</f>
        <v>417050</v>
      </c>
      <c r="J95" s="51">
        <v>429562</v>
      </c>
      <c r="K95" s="51">
        <v>0</v>
      </c>
      <c r="L95" s="59">
        <f>J95+K95</f>
        <v>429562</v>
      </c>
    </row>
    <row r="96" spans="1:12" s="43" customFormat="1" ht="14.45" customHeight="1" x14ac:dyDescent="0.2">
      <c r="A96" s="63" t="s">
        <v>84</v>
      </c>
      <c r="B96" s="61" t="s">
        <v>85</v>
      </c>
      <c r="C96" s="62" t="s">
        <v>0</v>
      </c>
      <c r="D96" s="41">
        <f t="shared" ref="D96:L98" si="75">D97</f>
        <v>3753356</v>
      </c>
      <c r="E96" s="41">
        <f t="shared" si="75"/>
        <v>0</v>
      </c>
      <c r="F96" s="41">
        <f t="shared" si="75"/>
        <v>3753356</v>
      </c>
      <c r="G96" s="41">
        <f t="shared" ref="G96:J96" si="76">G97</f>
        <v>3644235</v>
      </c>
      <c r="H96" s="41">
        <f t="shared" si="75"/>
        <v>0</v>
      </c>
      <c r="I96" s="41">
        <f t="shared" si="75"/>
        <v>3644235</v>
      </c>
      <c r="J96" s="41">
        <f t="shared" si="76"/>
        <v>3753562</v>
      </c>
      <c r="K96" s="41">
        <f t="shared" si="75"/>
        <v>0</v>
      </c>
      <c r="L96" s="41">
        <f t="shared" si="75"/>
        <v>3753562</v>
      </c>
    </row>
    <row r="97" spans="1:12" s="43" customFormat="1" x14ac:dyDescent="0.2">
      <c r="A97" s="60" t="s">
        <v>86</v>
      </c>
      <c r="B97" s="61" t="s">
        <v>87</v>
      </c>
      <c r="C97" s="62" t="s">
        <v>0</v>
      </c>
      <c r="D97" s="41">
        <f t="shared" si="75"/>
        <v>3753356</v>
      </c>
      <c r="E97" s="41">
        <f t="shared" si="75"/>
        <v>0</v>
      </c>
      <c r="F97" s="41">
        <f t="shared" si="75"/>
        <v>3753356</v>
      </c>
      <c r="G97" s="41">
        <f t="shared" ref="G97:J97" si="77">G98</f>
        <v>3644235</v>
      </c>
      <c r="H97" s="41">
        <f t="shared" si="75"/>
        <v>0</v>
      </c>
      <c r="I97" s="41">
        <f t="shared" si="75"/>
        <v>3644235</v>
      </c>
      <c r="J97" s="41">
        <f t="shared" si="77"/>
        <v>3753562</v>
      </c>
      <c r="K97" s="41">
        <f t="shared" si="75"/>
        <v>0</v>
      </c>
      <c r="L97" s="41">
        <f t="shared" si="75"/>
        <v>3753562</v>
      </c>
    </row>
    <row r="98" spans="1:12" s="43" customFormat="1" ht="13.5" x14ac:dyDescent="0.2">
      <c r="A98" s="54" t="s">
        <v>88</v>
      </c>
      <c r="B98" s="55" t="s">
        <v>89</v>
      </c>
      <c r="C98" s="56" t="s">
        <v>0</v>
      </c>
      <c r="D98" s="46">
        <f t="shared" si="75"/>
        <v>3753356</v>
      </c>
      <c r="E98" s="46">
        <f t="shared" si="75"/>
        <v>0</v>
      </c>
      <c r="F98" s="46">
        <f t="shared" si="75"/>
        <v>3753356</v>
      </c>
      <c r="G98" s="46">
        <f t="shared" ref="G98:J98" si="78">G99</f>
        <v>3644235</v>
      </c>
      <c r="H98" s="46">
        <f t="shared" si="75"/>
        <v>0</v>
      </c>
      <c r="I98" s="46">
        <f t="shared" si="75"/>
        <v>3644235</v>
      </c>
      <c r="J98" s="46">
        <f t="shared" si="78"/>
        <v>3753562</v>
      </c>
      <c r="K98" s="46">
        <f t="shared" si="75"/>
        <v>0</v>
      </c>
      <c r="L98" s="46">
        <f t="shared" si="75"/>
        <v>3753562</v>
      </c>
    </row>
    <row r="99" spans="1:12" s="43" customFormat="1" x14ac:dyDescent="0.2">
      <c r="A99" s="53" t="s">
        <v>11</v>
      </c>
      <c r="B99" s="57" t="s">
        <v>89</v>
      </c>
      <c r="C99" s="58" t="s">
        <v>12</v>
      </c>
      <c r="D99" s="51">
        <v>3753356</v>
      </c>
      <c r="E99" s="51">
        <v>0</v>
      </c>
      <c r="F99" s="59">
        <f>D99+E99</f>
        <v>3753356</v>
      </c>
      <c r="G99" s="51">
        <v>3644235</v>
      </c>
      <c r="H99" s="51">
        <v>0</v>
      </c>
      <c r="I99" s="59">
        <f>G99+H99</f>
        <v>3644235</v>
      </c>
      <c r="J99" s="51">
        <v>3753562</v>
      </c>
      <c r="K99" s="51">
        <v>0</v>
      </c>
      <c r="L99" s="59">
        <f>J99+K99</f>
        <v>3753562</v>
      </c>
    </row>
    <row r="100" spans="1:12" s="43" customFormat="1" x14ac:dyDescent="0.2">
      <c r="A100" s="63" t="s">
        <v>90</v>
      </c>
      <c r="B100" s="61" t="s">
        <v>91</v>
      </c>
      <c r="C100" s="62" t="s">
        <v>0</v>
      </c>
      <c r="D100" s="41">
        <f t="shared" ref="D100:L102" si="79">D101</f>
        <v>2370741</v>
      </c>
      <c r="E100" s="41">
        <f t="shared" si="79"/>
        <v>0</v>
      </c>
      <c r="F100" s="41">
        <f t="shared" si="79"/>
        <v>2370741</v>
      </c>
      <c r="G100" s="41">
        <f t="shared" ref="G100:J100" si="80">G101</f>
        <v>2787127</v>
      </c>
      <c r="H100" s="41">
        <f t="shared" si="79"/>
        <v>0</v>
      </c>
      <c r="I100" s="41">
        <f t="shared" si="79"/>
        <v>2787127</v>
      </c>
      <c r="J100" s="41">
        <f t="shared" si="80"/>
        <v>2870741</v>
      </c>
      <c r="K100" s="41">
        <f t="shared" si="79"/>
        <v>0</v>
      </c>
      <c r="L100" s="41">
        <f t="shared" si="79"/>
        <v>2870741</v>
      </c>
    </row>
    <row r="101" spans="1:12" s="43" customFormat="1" ht="25.5" x14ac:dyDescent="0.2">
      <c r="A101" s="60" t="s">
        <v>92</v>
      </c>
      <c r="B101" s="61" t="s">
        <v>93</v>
      </c>
      <c r="C101" s="62" t="s">
        <v>0</v>
      </c>
      <c r="D101" s="41">
        <f t="shared" si="79"/>
        <v>2370741</v>
      </c>
      <c r="E101" s="41">
        <f t="shared" si="79"/>
        <v>0</v>
      </c>
      <c r="F101" s="41">
        <f t="shared" si="79"/>
        <v>2370741</v>
      </c>
      <c r="G101" s="41">
        <f t="shared" ref="G101:J101" si="81">G102</f>
        <v>2787127</v>
      </c>
      <c r="H101" s="41">
        <f t="shared" si="79"/>
        <v>0</v>
      </c>
      <c r="I101" s="41">
        <f t="shared" si="79"/>
        <v>2787127</v>
      </c>
      <c r="J101" s="41">
        <f t="shared" si="81"/>
        <v>2870741</v>
      </c>
      <c r="K101" s="41">
        <f t="shared" si="79"/>
        <v>0</v>
      </c>
      <c r="L101" s="41">
        <f t="shared" si="79"/>
        <v>2870741</v>
      </c>
    </row>
    <row r="102" spans="1:12" s="43" customFormat="1" ht="13.5" customHeight="1" x14ac:dyDescent="0.2">
      <c r="A102" s="64" t="s">
        <v>94</v>
      </c>
      <c r="B102" s="55" t="s">
        <v>95</v>
      </c>
      <c r="C102" s="56" t="s">
        <v>0</v>
      </c>
      <c r="D102" s="46">
        <f t="shared" si="79"/>
        <v>2370741</v>
      </c>
      <c r="E102" s="46">
        <f t="shared" si="79"/>
        <v>0</v>
      </c>
      <c r="F102" s="46">
        <f t="shared" si="79"/>
        <v>2370741</v>
      </c>
      <c r="G102" s="46">
        <f t="shared" ref="G102:J102" si="82">G103</f>
        <v>2787127</v>
      </c>
      <c r="H102" s="46">
        <f t="shared" si="79"/>
        <v>0</v>
      </c>
      <c r="I102" s="46">
        <f t="shared" si="79"/>
        <v>2787127</v>
      </c>
      <c r="J102" s="46">
        <f t="shared" si="82"/>
        <v>2870741</v>
      </c>
      <c r="K102" s="46">
        <f t="shared" si="79"/>
        <v>0</v>
      </c>
      <c r="L102" s="46">
        <f t="shared" si="79"/>
        <v>2870741</v>
      </c>
    </row>
    <row r="103" spans="1:12" s="43" customFormat="1" x14ac:dyDescent="0.2">
      <c r="A103" s="53" t="s">
        <v>11</v>
      </c>
      <c r="B103" s="57" t="s">
        <v>95</v>
      </c>
      <c r="C103" s="58" t="s">
        <v>12</v>
      </c>
      <c r="D103" s="51">
        <v>2370741</v>
      </c>
      <c r="E103" s="51">
        <v>0</v>
      </c>
      <c r="F103" s="59">
        <f>D103+E103</f>
        <v>2370741</v>
      </c>
      <c r="G103" s="51">
        <v>2787127</v>
      </c>
      <c r="H103" s="51">
        <v>0</v>
      </c>
      <c r="I103" s="59">
        <f>G103+H103</f>
        <v>2787127</v>
      </c>
      <c r="J103" s="51">
        <v>2870741</v>
      </c>
      <c r="K103" s="51">
        <v>0</v>
      </c>
      <c r="L103" s="59">
        <f>J103+K103</f>
        <v>2870741</v>
      </c>
    </row>
    <row r="104" spans="1:12" x14ac:dyDescent="0.2">
      <c r="A104" s="35" t="s">
        <v>96</v>
      </c>
      <c r="B104" s="4" t="s">
        <v>97</v>
      </c>
      <c r="C104" s="32" t="s">
        <v>0</v>
      </c>
      <c r="D104" s="5">
        <f>D105+D108</f>
        <v>185646339.19999999</v>
      </c>
      <c r="E104" s="5">
        <f>E105+E108</f>
        <v>16808639.009999998</v>
      </c>
      <c r="F104" s="5">
        <f>F105+F108</f>
        <v>202454978.20999998</v>
      </c>
      <c r="G104" s="5">
        <f t="shared" ref="G104:J104" si="83">G105+G108</f>
        <v>149978966</v>
      </c>
      <c r="H104" s="5">
        <f>H105+H108</f>
        <v>0</v>
      </c>
      <c r="I104" s="5">
        <f>I105+I108</f>
        <v>149978966</v>
      </c>
      <c r="J104" s="5">
        <f t="shared" si="83"/>
        <v>152566886</v>
      </c>
      <c r="K104" s="5">
        <f>K105+K108</f>
        <v>0</v>
      </c>
      <c r="L104" s="5">
        <f>L105+L108</f>
        <v>152566886</v>
      </c>
    </row>
    <row r="105" spans="1:12" ht="25.5" hidden="1" outlineLevel="1" x14ac:dyDescent="0.2">
      <c r="A105" s="3" t="s">
        <v>98</v>
      </c>
      <c r="B105" s="4" t="s">
        <v>99</v>
      </c>
      <c r="C105" s="32" t="s">
        <v>0</v>
      </c>
      <c r="D105" s="5">
        <f t="shared" ref="D105:L106" si="84">D106</f>
        <v>0</v>
      </c>
      <c r="E105" s="5">
        <f t="shared" si="84"/>
        <v>0</v>
      </c>
      <c r="F105" s="5">
        <f t="shared" si="84"/>
        <v>0</v>
      </c>
      <c r="G105" s="5">
        <f t="shared" ref="G105:J105" si="85">G106</f>
        <v>0</v>
      </c>
      <c r="H105" s="5">
        <f t="shared" si="84"/>
        <v>0</v>
      </c>
      <c r="I105" s="5">
        <f t="shared" si="84"/>
        <v>0</v>
      </c>
      <c r="J105" s="5">
        <f t="shared" si="85"/>
        <v>0</v>
      </c>
      <c r="K105" s="5">
        <f t="shared" si="84"/>
        <v>0</v>
      </c>
      <c r="L105" s="5">
        <f t="shared" si="84"/>
        <v>0</v>
      </c>
    </row>
    <row r="106" spans="1:12" ht="40.5" hidden="1" outlineLevel="1" x14ac:dyDescent="0.2">
      <c r="A106" s="6" t="s">
        <v>100</v>
      </c>
      <c r="B106" s="7" t="s">
        <v>101</v>
      </c>
      <c r="C106" s="33" t="s">
        <v>0</v>
      </c>
      <c r="D106" s="8">
        <f t="shared" si="84"/>
        <v>0</v>
      </c>
      <c r="E106" s="8">
        <f t="shared" si="84"/>
        <v>0</v>
      </c>
      <c r="F106" s="8">
        <f t="shared" si="84"/>
        <v>0</v>
      </c>
      <c r="G106" s="8">
        <f t="shared" ref="G106:J106" si="86">G107</f>
        <v>0</v>
      </c>
      <c r="H106" s="8">
        <f t="shared" si="84"/>
        <v>0</v>
      </c>
      <c r="I106" s="8">
        <f t="shared" si="84"/>
        <v>0</v>
      </c>
      <c r="J106" s="8">
        <f t="shared" si="86"/>
        <v>0</v>
      </c>
      <c r="K106" s="8">
        <f t="shared" si="84"/>
        <v>0</v>
      </c>
      <c r="L106" s="8">
        <f t="shared" si="84"/>
        <v>0</v>
      </c>
    </row>
    <row r="107" spans="1:12" hidden="1" outlineLevel="1" x14ac:dyDescent="0.2">
      <c r="A107" s="9" t="s">
        <v>11</v>
      </c>
      <c r="B107" s="10" t="s">
        <v>101</v>
      </c>
      <c r="C107" s="31" t="s">
        <v>12</v>
      </c>
      <c r="D107" s="11">
        <v>0</v>
      </c>
      <c r="E107" s="11">
        <v>0</v>
      </c>
      <c r="F107" s="11">
        <f>D107+E107</f>
        <v>0</v>
      </c>
      <c r="G107" s="11">
        <v>0</v>
      </c>
      <c r="H107" s="11">
        <v>0</v>
      </c>
      <c r="I107" s="11">
        <f>G107+H107</f>
        <v>0</v>
      </c>
      <c r="J107" s="11">
        <v>0</v>
      </c>
      <c r="K107" s="11">
        <v>0</v>
      </c>
      <c r="L107" s="11">
        <f>J107+K107</f>
        <v>0</v>
      </c>
    </row>
    <row r="108" spans="1:12" collapsed="1" x14ac:dyDescent="0.2">
      <c r="A108" s="3" t="s">
        <v>102</v>
      </c>
      <c r="B108" s="4" t="s">
        <v>103</v>
      </c>
      <c r="C108" s="32" t="s">
        <v>0</v>
      </c>
      <c r="D108" s="5">
        <f t="shared" ref="D108:L108" si="87">D109+D111+D113+D115+D117+D120+D122+D126+D130+D133</f>
        <v>185646339.19999999</v>
      </c>
      <c r="E108" s="5">
        <f>E109+E111+E113+E115+E117+E120+E122+E126+E130+E133</f>
        <v>16808639.009999998</v>
      </c>
      <c r="F108" s="5">
        <f t="shared" si="87"/>
        <v>202454978.20999998</v>
      </c>
      <c r="G108" s="5">
        <f t="shared" si="87"/>
        <v>149978966</v>
      </c>
      <c r="H108" s="5">
        <f t="shared" si="87"/>
        <v>0</v>
      </c>
      <c r="I108" s="5">
        <f t="shared" si="87"/>
        <v>149978966</v>
      </c>
      <c r="J108" s="5">
        <f t="shared" si="87"/>
        <v>152566886</v>
      </c>
      <c r="K108" s="5">
        <f t="shared" si="87"/>
        <v>0</v>
      </c>
      <c r="L108" s="5">
        <f t="shared" si="87"/>
        <v>152566886</v>
      </c>
    </row>
    <row r="109" spans="1:12" ht="13.5" x14ac:dyDescent="0.2">
      <c r="A109" s="6" t="s">
        <v>104</v>
      </c>
      <c r="B109" s="7" t="s">
        <v>105</v>
      </c>
      <c r="C109" s="33" t="s">
        <v>0</v>
      </c>
      <c r="D109" s="8">
        <f>D110</f>
        <v>12706702</v>
      </c>
      <c r="E109" s="8">
        <f>E110</f>
        <v>0</v>
      </c>
      <c r="F109" s="8">
        <f>F110</f>
        <v>12706702</v>
      </c>
      <c r="G109" s="8">
        <f t="shared" ref="G109:J109" si="88">G110</f>
        <v>18086958</v>
      </c>
      <c r="H109" s="8">
        <f>H110</f>
        <v>0</v>
      </c>
      <c r="I109" s="8">
        <f>I110</f>
        <v>18086958</v>
      </c>
      <c r="J109" s="8">
        <f t="shared" si="88"/>
        <v>18629567</v>
      </c>
      <c r="K109" s="8">
        <f>K110</f>
        <v>0</v>
      </c>
      <c r="L109" s="8">
        <f>L110</f>
        <v>18629567</v>
      </c>
    </row>
    <row r="110" spans="1:12" x14ac:dyDescent="0.2">
      <c r="A110" s="9" t="s">
        <v>11</v>
      </c>
      <c r="B110" s="10" t="s">
        <v>105</v>
      </c>
      <c r="C110" s="31" t="s">
        <v>12</v>
      </c>
      <c r="D110" s="11">
        <v>12706702</v>
      </c>
      <c r="E110" s="11">
        <v>0</v>
      </c>
      <c r="F110" s="27">
        <f>D110+E110</f>
        <v>12706702</v>
      </c>
      <c r="G110" s="11">
        <v>18086958</v>
      </c>
      <c r="H110" s="11">
        <v>0</v>
      </c>
      <c r="I110" s="27">
        <f>G110+H110</f>
        <v>18086958</v>
      </c>
      <c r="J110" s="11">
        <v>18629567</v>
      </c>
      <c r="K110" s="11">
        <v>0</v>
      </c>
      <c r="L110" s="27">
        <f>J110+K110</f>
        <v>18629567</v>
      </c>
    </row>
    <row r="111" spans="1:12" ht="14.45" customHeight="1" x14ac:dyDescent="0.2">
      <c r="A111" s="6" t="s">
        <v>106</v>
      </c>
      <c r="B111" s="7" t="s">
        <v>107</v>
      </c>
      <c r="C111" s="33" t="s">
        <v>0</v>
      </c>
      <c r="D111" s="8">
        <f>D112</f>
        <v>260000</v>
      </c>
      <c r="E111" s="8">
        <f>E112</f>
        <v>0</v>
      </c>
      <c r="F111" s="8">
        <f>F112</f>
        <v>260000</v>
      </c>
      <c r="G111" s="8">
        <f t="shared" ref="G111:J111" si="89">G112</f>
        <v>0</v>
      </c>
      <c r="H111" s="8">
        <f>H112</f>
        <v>0</v>
      </c>
      <c r="I111" s="8">
        <f>I112</f>
        <v>0</v>
      </c>
      <c r="J111" s="8">
        <f t="shared" si="89"/>
        <v>0</v>
      </c>
      <c r="K111" s="8">
        <f>K112</f>
        <v>0</v>
      </c>
      <c r="L111" s="8">
        <f>L112</f>
        <v>0</v>
      </c>
    </row>
    <row r="112" spans="1:12" x14ac:dyDescent="0.2">
      <c r="A112" s="9" t="s">
        <v>11</v>
      </c>
      <c r="B112" s="10" t="s">
        <v>107</v>
      </c>
      <c r="C112" s="31" t="s">
        <v>12</v>
      </c>
      <c r="D112" s="11">
        <v>260000</v>
      </c>
      <c r="E112" s="11">
        <v>0</v>
      </c>
      <c r="F112" s="27">
        <f>D112+E112</f>
        <v>260000</v>
      </c>
      <c r="G112" s="11">
        <v>0</v>
      </c>
      <c r="H112" s="11">
        <v>0</v>
      </c>
      <c r="I112" s="27">
        <f>G112+H112</f>
        <v>0</v>
      </c>
      <c r="J112" s="11">
        <v>0</v>
      </c>
      <c r="K112" s="11">
        <v>0</v>
      </c>
      <c r="L112" s="27">
        <f>J112+K112</f>
        <v>0</v>
      </c>
    </row>
    <row r="113" spans="1:12" ht="13.5" x14ac:dyDescent="0.2">
      <c r="A113" s="6" t="s">
        <v>108</v>
      </c>
      <c r="B113" s="7" t="s">
        <v>109</v>
      </c>
      <c r="C113" s="33" t="s">
        <v>0</v>
      </c>
      <c r="D113" s="8">
        <f>D114</f>
        <v>5652276</v>
      </c>
      <c r="E113" s="8">
        <f>E114</f>
        <v>0</v>
      </c>
      <c r="F113" s="8">
        <f>F114</f>
        <v>5652276</v>
      </c>
      <c r="G113" s="8">
        <f t="shared" ref="G113:J113" si="90">G114</f>
        <v>5652276</v>
      </c>
      <c r="H113" s="8">
        <f>H114</f>
        <v>0</v>
      </c>
      <c r="I113" s="8">
        <f>I114</f>
        <v>5652276</v>
      </c>
      <c r="J113" s="8">
        <f t="shared" si="90"/>
        <v>5821844</v>
      </c>
      <c r="K113" s="8">
        <f>K114</f>
        <v>0</v>
      </c>
      <c r="L113" s="8">
        <f>L114</f>
        <v>5821844</v>
      </c>
    </row>
    <row r="114" spans="1:12" ht="25.5" x14ac:dyDescent="0.2">
      <c r="A114" s="9" t="s">
        <v>32</v>
      </c>
      <c r="B114" s="10" t="s">
        <v>109</v>
      </c>
      <c r="C114" s="31" t="s">
        <v>33</v>
      </c>
      <c r="D114" s="11">
        <v>5652276</v>
      </c>
      <c r="E114" s="11">
        <v>0</v>
      </c>
      <c r="F114" s="27">
        <f>D114+E114</f>
        <v>5652276</v>
      </c>
      <c r="G114" s="11">
        <v>5652276</v>
      </c>
      <c r="H114" s="11">
        <v>0</v>
      </c>
      <c r="I114" s="27">
        <f>G114+H114</f>
        <v>5652276</v>
      </c>
      <c r="J114" s="11">
        <v>5821844</v>
      </c>
      <c r="K114" s="11">
        <v>0</v>
      </c>
      <c r="L114" s="27">
        <f>J114+K114</f>
        <v>5821844</v>
      </c>
    </row>
    <row r="115" spans="1:12" ht="14.45" customHeight="1" x14ac:dyDescent="0.2">
      <c r="A115" s="6" t="s">
        <v>110</v>
      </c>
      <c r="B115" s="7" t="s">
        <v>111</v>
      </c>
      <c r="C115" s="33" t="s">
        <v>0</v>
      </c>
      <c r="D115" s="8">
        <f>D116</f>
        <v>15441953</v>
      </c>
      <c r="E115" s="8">
        <f>E116</f>
        <v>0</v>
      </c>
      <c r="F115" s="8">
        <f>F116</f>
        <v>15441953</v>
      </c>
      <c r="G115" s="8">
        <f t="shared" ref="G115:J115" si="91">G116</f>
        <v>19013261</v>
      </c>
      <c r="H115" s="8">
        <f>H116</f>
        <v>0</v>
      </c>
      <c r="I115" s="8">
        <f>I116</f>
        <v>19013261</v>
      </c>
      <c r="J115" s="8">
        <f t="shared" si="91"/>
        <v>18459477</v>
      </c>
      <c r="K115" s="8">
        <f>K116</f>
        <v>0</v>
      </c>
      <c r="L115" s="8">
        <f>L116</f>
        <v>18459477</v>
      </c>
    </row>
    <row r="116" spans="1:12" x14ac:dyDescent="0.2">
      <c r="A116" s="9" t="s">
        <v>11</v>
      </c>
      <c r="B116" s="10" t="s">
        <v>111</v>
      </c>
      <c r="C116" s="31" t="s">
        <v>12</v>
      </c>
      <c r="D116" s="11">
        <v>15441953</v>
      </c>
      <c r="E116" s="11">
        <v>0</v>
      </c>
      <c r="F116" s="27">
        <f>D116+E116</f>
        <v>15441953</v>
      </c>
      <c r="G116" s="11">
        <v>19013261</v>
      </c>
      <c r="H116" s="11">
        <v>0</v>
      </c>
      <c r="I116" s="27">
        <f>G116+H116</f>
        <v>19013261</v>
      </c>
      <c r="J116" s="11">
        <v>18459477</v>
      </c>
      <c r="K116" s="11">
        <v>0</v>
      </c>
      <c r="L116" s="27">
        <f>J116+K116</f>
        <v>18459477</v>
      </c>
    </row>
    <row r="117" spans="1:12" s="43" customFormat="1" ht="15" customHeight="1" x14ac:dyDescent="0.2">
      <c r="A117" s="54" t="s">
        <v>112</v>
      </c>
      <c r="B117" s="55" t="s">
        <v>113</v>
      </c>
      <c r="C117" s="56" t="s">
        <v>0</v>
      </c>
      <c r="D117" s="46">
        <f>D118+D119</f>
        <v>84058816.200000003</v>
      </c>
      <c r="E117" s="46">
        <f>E118+E119</f>
        <v>5187594.93</v>
      </c>
      <c r="F117" s="46">
        <f>F118+F119</f>
        <v>89246411.129999995</v>
      </c>
      <c r="G117" s="46">
        <f t="shared" ref="G117:J117" si="92">G118+G119</f>
        <v>94191242</v>
      </c>
      <c r="H117" s="46">
        <f>H118+H119</f>
        <v>0</v>
      </c>
      <c r="I117" s="46">
        <f>I118+I119</f>
        <v>94191242</v>
      </c>
      <c r="J117" s="46">
        <f t="shared" si="92"/>
        <v>97016979</v>
      </c>
      <c r="K117" s="46">
        <f>K118+K119</f>
        <v>0</v>
      </c>
      <c r="L117" s="46">
        <f>L118+L119</f>
        <v>97016979</v>
      </c>
    </row>
    <row r="118" spans="1:12" s="43" customFormat="1" x14ac:dyDescent="0.2">
      <c r="A118" s="53" t="s">
        <v>11</v>
      </c>
      <c r="B118" s="57" t="s">
        <v>113</v>
      </c>
      <c r="C118" s="58" t="s">
        <v>12</v>
      </c>
      <c r="D118" s="51">
        <v>84058816.200000003</v>
      </c>
      <c r="E118" s="36">
        <f>2680000+2507594.93</f>
        <v>5187594.93</v>
      </c>
      <c r="F118" s="59">
        <f>D118+E118</f>
        <v>89246411.129999995</v>
      </c>
      <c r="G118" s="51">
        <v>94191242</v>
      </c>
      <c r="H118" s="51">
        <v>0</v>
      </c>
      <c r="I118" s="59">
        <f>G118+H118</f>
        <v>94191242</v>
      </c>
      <c r="J118" s="51">
        <v>97016979</v>
      </c>
      <c r="K118" s="51">
        <v>0</v>
      </c>
      <c r="L118" s="59">
        <f>J118+K118</f>
        <v>97016979</v>
      </c>
    </row>
    <row r="119" spans="1:12" s="43" customFormat="1" hidden="1" outlineLevel="1" x14ac:dyDescent="0.2">
      <c r="A119" s="53" t="s">
        <v>23</v>
      </c>
      <c r="B119" s="57" t="s">
        <v>113</v>
      </c>
      <c r="C119" s="58" t="s">
        <v>24</v>
      </c>
      <c r="D119" s="51">
        <v>0</v>
      </c>
      <c r="E119" s="51">
        <v>0</v>
      </c>
      <c r="F119" s="51">
        <f>D119+E119</f>
        <v>0</v>
      </c>
      <c r="G119" s="51">
        <v>0</v>
      </c>
      <c r="H119" s="51">
        <v>0</v>
      </c>
      <c r="I119" s="51">
        <f>G119+H119</f>
        <v>0</v>
      </c>
      <c r="J119" s="51">
        <v>0</v>
      </c>
      <c r="K119" s="51">
        <v>0</v>
      </c>
      <c r="L119" s="51">
        <f>J119+K119</f>
        <v>0</v>
      </c>
    </row>
    <row r="120" spans="1:12" s="43" customFormat="1" ht="27" hidden="1" outlineLevel="1" x14ac:dyDescent="0.2">
      <c r="A120" s="54" t="s">
        <v>114</v>
      </c>
      <c r="B120" s="55" t="s">
        <v>115</v>
      </c>
      <c r="C120" s="56" t="s">
        <v>0</v>
      </c>
      <c r="D120" s="46">
        <f>D121</f>
        <v>0</v>
      </c>
      <c r="E120" s="46">
        <f>E121</f>
        <v>0</v>
      </c>
      <c r="F120" s="46">
        <f>F121</f>
        <v>0</v>
      </c>
      <c r="G120" s="46">
        <f t="shared" ref="G120:J120" si="93">G121</f>
        <v>0</v>
      </c>
      <c r="H120" s="46">
        <f>H121</f>
        <v>0</v>
      </c>
      <c r="I120" s="46">
        <f>I121</f>
        <v>0</v>
      </c>
      <c r="J120" s="46">
        <f t="shared" si="93"/>
        <v>0</v>
      </c>
      <c r="K120" s="46">
        <f>K121</f>
        <v>0</v>
      </c>
      <c r="L120" s="46">
        <f>L121</f>
        <v>0</v>
      </c>
    </row>
    <row r="121" spans="1:12" s="43" customFormat="1" hidden="1" outlineLevel="1" x14ac:dyDescent="0.2">
      <c r="A121" s="53" t="s">
        <v>11</v>
      </c>
      <c r="B121" s="57" t="s">
        <v>115</v>
      </c>
      <c r="C121" s="58" t="s">
        <v>12</v>
      </c>
      <c r="D121" s="51">
        <v>0</v>
      </c>
      <c r="E121" s="51">
        <v>0</v>
      </c>
      <c r="F121" s="51">
        <f>D121+E121</f>
        <v>0</v>
      </c>
      <c r="G121" s="51">
        <v>0</v>
      </c>
      <c r="H121" s="51">
        <v>0</v>
      </c>
      <c r="I121" s="51">
        <f>G121+H121</f>
        <v>0</v>
      </c>
      <c r="J121" s="51">
        <v>0</v>
      </c>
      <c r="K121" s="51">
        <v>0</v>
      </c>
      <c r="L121" s="51">
        <f>J121+K121</f>
        <v>0</v>
      </c>
    </row>
    <row r="122" spans="1:12" s="43" customFormat="1" ht="14.45" customHeight="1" collapsed="1" x14ac:dyDescent="0.2">
      <c r="A122" s="54" t="s">
        <v>116</v>
      </c>
      <c r="B122" s="55" t="s">
        <v>117</v>
      </c>
      <c r="C122" s="56" t="s">
        <v>0</v>
      </c>
      <c r="D122" s="46">
        <f>D123+D125+D124</f>
        <v>8402542</v>
      </c>
      <c r="E122" s="46">
        <f t="shared" ref="E122:L122" si="94">E123+E125+E124</f>
        <v>10521254.08</v>
      </c>
      <c r="F122" s="46">
        <f t="shared" si="94"/>
        <v>18923796.079999998</v>
      </c>
      <c r="G122" s="46">
        <f t="shared" si="94"/>
        <v>10595833</v>
      </c>
      <c r="H122" s="46">
        <f t="shared" si="94"/>
        <v>0</v>
      </c>
      <c r="I122" s="46">
        <f t="shared" si="94"/>
        <v>10595833</v>
      </c>
      <c r="J122" s="46">
        <f t="shared" si="94"/>
        <v>10913707</v>
      </c>
      <c r="K122" s="46">
        <f t="shared" si="94"/>
        <v>0</v>
      </c>
      <c r="L122" s="46">
        <f t="shared" si="94"/>
        <v>10913707</v>
      </c>
    </row>
    <row r="123" spans="1:12" s="43" customFormat="1" x14ac:dyDescent="0.2">
      <c r="A123" s="53" t="s">
        <v>11</v>
      </c>
      <c r="B123" s="57" t="s">
        <v>117</v>
      </c>
      <c r="C123" s="58" t="s">
        <v>12</v>
      </c>
      <c r="D123" s="51">
        <v>8402542</v>
      </c>
      <c r="E123" s="36">
        <f>524800+121454.2+215254.63+354458+85000+4199641.88+3064745.37</f>
        <v>8565354.0800000001</v>
      </c>
      <c r="F123" s="59">
        <f>D123+E123</f>
        <v>16967896.079999998</v>
      </c>
      <c r="G123" s="51">
        <v>10595833</v>
      </c>
      <c r="H123" s="51">
        <v>0</v>
      </c>
      <c r="I123" s="59">
        <f>G123+H123</f>
        <v>10595833</v>
      </c>
      <c r="J123" s="51">
        <v>10913707</v>
      </c>
      <c r="K123" s="51">
        <v>0</v>
      </c>
      <c r="L123" s="59">
        <f>J123+K123</f>
        <v>10913707</v>
      </c>
    </row>
    <row r="124" spans="1:12" s="43" customFormat="1" ht="15.75" hidden="1" customHeight="1" outlineLevel="1" x14ac:dyDescent="0.2">
      <c r="A124" s="48" t="s">
        <v>13</v>
      </c>
      <c r="B124" s="40" t="s">
        <v>117</v>
      </c>
      <c r="C124" s="58" t="s">
        <v>14</v>
      </c>
      <c r="D124" s="36">
        <v>0</v>
      </c>
      <c r="E124" s="36">
        <v>0</v>
      </c>
      <c r="F124" s="36">
        <f>D124+E124</f>
        <v>0</v>
      </c>
      <c r="G124" s="36">
        <v>0</v>
      </c>
      <c r="H124" s="36">
        <v>0</v>
      </c>
      <c r="I124" s="36">
        <f>G124+H124</f>
        <v>0</v>
      </c>
      <c r="J124" s="36">
        <v>0</v>
      </c>
      <c r="K124" s="36">
        <v>0</v>
      </c>
      <c r="L124" s="36">
        <f>J124+K124</f>
        <v>0</v>
      </c>
    </row>
    <row r="125" spans="1:12" s="43" customFormat="1" ht="13.5" customHeight="1" collapsed="1" x14ac:dyDescent="0.2">
      <c r="A125" s="53" t="s">
        <v>23</v>
      </c>
      <c r="B125" s="57" t="s">
        <v>117</v>
      </c>
      <c r="C125" s="58" t="s">
        <v>24</v>
      </c>
      <c r="D125" s="51">
        <v>0</v>
      </c>
      <c r="E125" s="36">
        <v>1955900</v>
      </c>
      <c r="F125" s="51">
        <f>D125+E125</f>
        <v>1955900</v>
      </c>
      <c r="G125" s="51">
        <v>0</v>
      </c>
      <c r="H125" s="51">
        <v>0</v>
      </c>
      <c r="I125" s="51">
        <f>G125+H125</f>
        <v>0</v>
      </c>
      <c r="J125" s="51">
        <v>0</v>
      </c>
      <c r="K125" s="51">
        <v>0</v>
      </c>
      <c r="L125" s="51">
        <f>J125+K125</f>
        <v>0</v>
      </c>
    </row>
    <row r="126" spans="1:12" s="43" customFormat="1" ht="40.5" x14ac:dyDescent="0.2">
      <c r="A126" s="54" t="s">
        <v>118</v>
      </c>
      <c r="B126" s="55" t="s">
        <v>119</v>
      </c>
      <c r="C126" s="56" t="s">
        <v>0</v>
      </c>
      <c r="D126" s="46">
        <f>D127</f>
        <v>900000</v>
      </c>
      <c r="E126" s="46">
        <f>E127</f>
        <v>600000</v>
      </c>
      <c r="F126" s="46">
        <f>F127</f>
        <v>1500000</v>
      </c>
      <c r="G126" s="46">
        <f t="shared" ref="G126:J126" si="95">G127</f>
        <v>1000000</v>
      </c>
      <c r="H126" s="46">
        <f>H127</f>
        <v>0</v>
      </c>
      <c r="I126" s="46">
        <f>I127</f>
        <v>1000000</v>
      </c>
      <c r="J126" s="46">
        <f t="shared" si="95"/>
        <v>1000000</v>
      </c>
      <c r="K126" s="46">
        <f>K127</f>
        <v>0</v>
      </c>
      <c r="L126" s="46">
        <f>L127</f>
        <v>1000000</v>
      </c>
    </row>
    <row r="127" spans="1:12" s="43" customFormat="1" x14ac:dyDescent="0.2">
      <c r="A127" s="53" t="s">
        <v>11</v>
      </c>
      <c r="B127" s="57" t="s">
        <v>119</v>
      </c>
      <c r="C127" s="58" t="s">
        <v>12</v>
      </c>
      <c r="D127" s="51">
        <v>900000</v>
      </c>
      <c r="E127" s="51">
        <v>600000</v>
      </c>
      <c r="F127" s="59">
        <f>D127+E127</f>
        <v>1500000</v>
      </c>
      <c r="G127" s="51">
        <v>1000000</v>
      </c>
      <c r="H127" s="51">
        <v>0</v>
      </c>
      <c r="I127" s="59">
        <f>G127+H127</f>
        <v>1000000</v>
      </c>
      <c r="J127" s="51">
        <v>1000000</v>
      </c>
      <c r="K127" s="51">
        <v>0</v>
      </c>
      <c r="L127" s="59">
        <f>J127+K127</f>
        <v>1000000</v>
      </c>
    </row>
    <row r="128" spans="1:12" s="43" customFormat="1" ht="27" hidden="1" outlineLevel="1" x14ac:dyDescent="0.2">
      <c r="A128" s="44" t="s">
        <v>174</v>
      </c>
      <c r="B128" s="45" t="s">
        <v>175</v>
      </c>
      <c r="C128" s="56" t="s">
        <v>0</v>
      </c>
      <c r="D128" s="47">
        <f>D129</f>
        <v>0</v>
      </c>
      <c r="E128" s="47">
        <f>E129</f>
        <v>0</v>
      </c>
      <c r="F128" s="47">
        <f>F129</f>
        <v>0</v>
      </c>
      <c r="G128" s="47">
        <f t="shared" ref="G128:J128" si="96">G129</f>
        <v>0</v>
      </c>
      <c r="H128" s="47">
        <f>H129</f>
        <v>0</v>
      </c>
      <c r="I128" s="47">
        <f>I129</f>
        <v>0</v>
      </c>
      <c r="J128" s="47">
        <f t="shared" si="96"/>
        <v>0</v>
      </c>
      <c r="K128" s="47">
        <f>K129</f>
        <v>0</v>
      </c>
      <c r="L128" s="47">
        <f>L129</f>
        <v>0</v>
      </c>
    </row>
    <row r="129" spans="1:12" s="43" customFormat="1" hidden="1" outlineLevel="1" x14ac:dyDescent="0.2">
      <c r="A129" s="48" t="s">
        <v>162</v>
      </c>
      <c r="B129" s="40" t="s">
        <v>175</v>
      </c>
      <c r="C129" s="58" t="s">
        <v>12</v>
      </c>
      <c r="D129" s="36">
        <v>0</v>
      </c>
      <c r="E129" s="36">
        <v>0</v>
      </c>
      <c r="F129" s="36">
        <f>D129+E129</f>
        <v>0</v>
      </c>
      <c r="G129" s="36">
        <v>0</v>
      </c>
      <c r="H129" s="36">
        <v>0</v>
      </c>
      <c r="I129" s="36">
        <f>G129+H129</f>
        <v>0</v>
      </c>
      <c r="J129" s="36">
        <v>0</v>
      </c>
      <c r="K129" s="36">
        <v>0</v>
      </c>
      <c r="L129" s="36">
        <f>J129+K129</f>
        <v>0</v>
      </c>
    </row>
    <row r="130" spans="1:12" s="43" customFormat="1" ht="13.5" collapsed="1" x14ac:dyDescent="0.2">
      <c r="A130" s="44" t="s">
        <v>161</v>
      </c>
      <c r="B130" s="45" t="s">
        <v>160</v>
      </c>
      <c r="C130" s="56" t="s">
        <v>0</v>
      </c>
      <c r="D130" s="46">
        <f>D131+D132</f>
        <v>55625000</v>
      </c>
      <c r="E130" s="46">
        <f>E131+E132</f>
        <v>0</v>
      </c>
      <c r="F130" s="46">
        <f>F131+F132</f>
        <v>55625000</v>
      </c>
      <c r="G130" s="46">
        <f t="shared" ref="G130:J130" si="97">G131+G132</f>
        <v>1439396</v>
      </c>
      <c r="H130" s="46">
        <f>H131+H132</f>
        <v>0</v>
      </c>
      <c r="I130" s="46">
        <f t="shared" ref="I130" si="98">I131+I132</f>
        <v>1439396</v>
      </c>
      <c r="J130" s="46">
        <f t="shared" si="97"/>
        <v>725312</v>
      </c>
      <c r="K130" s="46">
        <f>K131+K132</f>
        <v>0</v>
      </c>
      <c r="L130" s="46">
        <f t="shared" ref="L130" si="99">L131+L132</f>
        <v>725312</v>
      </c>
    </row>
    <row r="131" spans="1:12" s="43" customFormat="1" x14ac:dyDescent="0.2">
      <c r="A131" s="48" t="s">
        <v>162</v>
      </c>
      <c r="B131" s="40" t="s">
        <v>160</v>
      </c>
      <c r="C131" s="58" t="s">
        <v>12</v>
      </c>
      <c r="D131" s="51">
        <v>5625000</v>
      </c>
      <c r="E131" s="51">
        <v>0</v>
      </c>
      <c r="F131" s="59">
        <f t="shared" ref="F131:F132" si="100">D131+E131</f>
        <v>5625000</v>
      </c>
      <c r="G131" s="51">
        <v>1439396</v>
      </c>
      <c r="H131" s="51">
        <v>0</v>
      </c>
      <c r="I131" s="59">
        <f t="shared" ref="I131:I132" si="101">G131+H131</f>
        <v>1439396</v>
      </c>
      <c r="J131" s="51">
        <v>725312</v>
      </c>
      <c r="K131" s="51">
        <v>0</v>
      </c>
      <c r="L131" s="59">
        <f t="shared" ref="L131:L132" si="102">J131+K131</f>
        <v>725312</v>
      </c>
    </row>
    <row r="132" spans="1:12" s="43" customFormat="1" ht="25.5" x14ac:dyDescent="0.2">
      <c r="A132" s="53" t="s">
        <v>32</v>
      </c>
      <c r="B132" s="40" t="s">
        <v>160</v>
      </c>
      <c r="C132" s="58">
        <v>600</v>
      </c>
      <c r="D132" s="51">
        <v>50000000</v>
      </c>
      <c r="E132" s="51">
        <v>0</v>
      </c>
      <c r="F132" s="59">
        <f t="shared" si="100"/>
        <v>50000000</v>
      </c>
      <c r="G132" s="51">
        <v>0</v>
      </c>
      <c r="H132" s="51">
        <v>0</v>
      </c>
      <c r="I132" s="59">
        <f t="shared" si="101"/>
        <v>0</v>
      </c>
      <c r="J132" s="51">
        <v>0</v>
      </c>
      <c r="K132" s="51">
        <v>0</v>
      </c>
      <c r="L132" s="59">
        <f t="shared" si="102"/>
        <v>0</v>
      </c>
    </row>
    <row r="133" spans="1:12" s="43" customFormat="1" ht="13.5" x14ac:dyDescent="0.2">
      <c r="A133" s="44" t="s">
        <v>176</v>
      </c>
      <c r="B133" s="45" t="s">
        <v>177</v>
      </c>
      <c r="C133" s="56" t="s">
        <v>0</v>
      </c>
      <c r="D133" s="47">
        <f>D134+D135</f>
        <v>2599050</v>
      </c>
      <c r="E133" s="47">
        <f>E134+E135</f>
        <v>499790</v>
      </c>
      <c r="F133" s="47">
        <f t="shared" ref="F133:L133" si="103">F134+F135</f>
        <v>3098840</v>
      </c>
      <c r="G133" s="47">
        <f t="shared" si="103"/>
        <v>0</v>
      </c>
      <c r="H133" s="47">
        <f t="shared" si="103"/>
        <v>0</v>
      </c>
      <c r="I133" s="47">
        <f t="shared" si="103"/>
        <v>0</v>
      </c>
      <c r="J133" s="47">
        <f t="shared" si="103"/>
        <v>0</v>
      </c>
      <c r="K133" s="47">
        <f t="shared" si="103"/>
        <v>0</v>
      </c>
      <c r="L133" s="47">
        <f t="shared" si="103"/>
        <v>0</v>
      </c>
    </row>
    <row r="134" spans="1:12" x14ac:dyDescent="0.2">
      <c r="A134" s="16" t="s">
        <v>162</v>
      </c>
      <c r="B134" s="14" t="s">
        <v>177</v>
      </c>
      <c r="C134" s="34" t="s">
        <v>12</v>
      </c>
      <c r="D134" s="22">
        <v>2599050</v>
      </c>
      <c r="E134" s="22">
        <v>0</v>
      </c>
      <c r="F134" s="27">
        <f>D134+E134</f>
        <v>2599050</v>
      </c>
      <c r="G134" s="22">
        <v>0</v>
      </c>
      <c r="H134" s="22">
        <v>0</v>
      </c>
      <c r="I134" s="27">
        <f>G134+H134</f>
        <v>0</v>
      </c>
      <c r="J134" s="22">
        <v>0</v>
      </c>
      <c r="K134" s="22">
        <v>0</v>
      </c>
      <c r="L134" s="27">
        <f>J134+K134</f>
        <v>0</v>
      </c>
    </row>
    <row r="135" spans="1:12" ht="25.5" x14ac:dyDescent="0.2">
      <c r="A135" s="52" t="s">
        <v>196</v>
      </c>
      <c r="B135" s="14" t="s">
        <v>177</v>
      </c>
      <c r="C135" s="31">
        <v>600</v>
      </c>
      <c r="D135" s="11">
        <v>0</v>
      </c>
      <c r="E135" s="11">
        <v>499790</v>
      </c>
      <c r="F135" s="27">
        <f>D135+E135</f>
        <v>499790</v>
      </c>
      <c r="G135" s="22">
        <v>0</v>
      </c>
      <c r="H135" s="22">
        <v>0</v>
      </c>
      <c r="I135" s="27">
        <f>G135+H135</f>
        <v>0</v>
      </c>
      <c r="J135" s="22">
        <v>0</v>
      </c>
      <c r="K135" s="22">
        <v>0</v>
      </c>
      <c r="L135" s="27">
        <f>J135+K135</f>
        <v>0</v>
      </c>
    </row>
    <row r="136" spans="1:12" ht="25.5" x14ac:dyDescent="0.2">
      <c r="A136" s="35" t="s">
        <v>120</v>
      </c>
      <c r="B136" s="4" t="s">
        <v>121</v>
      </c>
      <c r="C136" s="32" t="s">
        <v>0</v>
      </c>
      <c r="D136" s="5">
        <f>D137+D140</f>
        <v>2088320</v>
      </c>
      <c r="E136" s="5">
        <f t="shared" ref="E136:L136" si="104">E137+E140</f>
        <v>0</v>
      </c>
      <c r="F136" s="5">
        <f t="shared" si="104"/>
        <v>2088320</v>
      </c>
      <c r="G136" s="5">
        <f t="shared" si="104"/>
        <v>0</v>
      </c>
      <c r="H136" s="5">
        <f t="shared" ref="H136:I136" si="105">H137+H140</f>
        <v>0</v>
      </c>
      <c r="I136" s="5">
        <f t="shared" si="105"/>
        <v>0</v>
      </c>
      <c r="J136" s="5">
        <f t="shared" si="104"/>
        <v>0</v>
      </c>
      <c r="K136" s="5">
        <f t="shared" si="104"/>
        <v>0</v>
      </c>
      <c r="L136" s="5">
        <f t="shared" si="104"/>
        <v>0</v>
      </c>
    </row>
    <row r="137" spans="1:12" hidden="1" outlineLevel="1" x14ac:dyDescent="0.2">
      <c r="A137" s="3" t="s">
        <v>122</v>
      </c>
      <c r="B137" s="4" t="s">
        <v>123</v>
      </c>
      <c r="C137" s="32" t="s">
        <v>0</v>
      </c>
      <c r="D137" s="5">
        <f t="shared" ref="D137:L138" si="106">D138</f>
        <v>0</v>
      </c>
      <c r="E137" s="5">
        <f t="shared" si="106"/>
        <v>0</v>
      </c>
      <c r="F137" s="5">
        <f t="shared" si="106"/>
        <v>0</v>
      </c>
      <c r="G137" s="5">
        <f t="shared" ref="G137:J137" si="107">G138</f>
        <v>0</v>
      </c>
      <c r="H137" s="5">
        <f t="shared" si="106"/>
        <v>0</v>
      </c>
      <c r="I137" s="5">
        <f t="shared" si="106"/>
        <v>0</v>
      </c>
      <c r="J137" s="5">
        <f t="shared" si="107"/>
        <v>0</v>
      </c>
      <c r="K137" s="5">
        <f t="shared" si="106"/>
        <v>0</v>
      </c>
      <c r="L137" s="5">
        <f t="shared" si="106"/>
        <v>0</v>
      </c>
    </row>
    <row r="138" spans="1:12" ht="40.5" hidden="1" outlineLevel="1" x14ac:dyDescent="0.2">
      <c r="A138" s="6" t="s">
        <v>124</v>
      </c>
      <c r="B138" s="7" t="s">
        <v>125</v>
      </c>
      <c r="C138" s="33" t="s">
        <v>0</v>
      </c>
      <c r="D138" s="8">
        <f t="shared" si="106"/>
        <v>0</v>
      </c>
      <c r="E138" s="8">
        <f t="shared" si="106"/>
        <v>0</v>
      </c>
      <c r="F138" s="8">
        <f t="shared" si="106"/>
        <v>0</v>
      </c>
      <c r="G138" s="8">
        <f t="shared" ref="G138:J138" si="108">G139</f>
        <v>0</v>
      </c>
      <c r="H138" s="8">
        <f t="shared" si="106"/>
        <v>0</v>
      </c>
      <c r="I138" s="8">
        <f t="shared" si="106"/>
        <v>0</v>
      </c>
      <c r="J138" s="8">
        <f t="shared" si="108"/>
        <v>0</v>
      </c>
      <c r="K138" s="8">
        <f t="shared" si="106"/>
        <v>0</v>
      </c>
      <c r="L138" s="8">
        <f t="shared" si="106"/>
        <v>0</v>
      </c>
    </row>
    <row r="139" spans="1:12" ht="15.75" hidden="1" customHeight="1" outlineLevel="1" x14ac:dyDescent="0.2">
      <c r="A139" s="9" t="s">
        <v>11</v>
      </c>
      <c r="B139" s="10" t="s">
        <v>125</v>
      </c>
      <c r="C139" s="31" t="s">
        <v>12</v>
      </c>
      <c r="D139" s="11">
        <v>0</v>
      </c>
      <c r="E139" s="11">
        <v>0</v>
      </c>
      <c r="F139" s="11">
        <f>D139+E139</f>
        <v>0</v>
      </c>
      <c r="G139" s="11">
        <v>0</v>
      </c>
      <c r="H139" s="11">
        <v>0</v>
      </c>
      <c r="I139" s="11">
        <f>G139+H139</f>
        <v>0</v>
      </c>
      <c r="J139" s="11">
        <v>0</v>
      </c>
      <c r="K139" s="11">
        <v>0</v>
      </c>
      <c r="L139" s="11">
        <f>J139+K139</f>
        <v>0</v>
      </c>
    </row>
    <row r="140" spans="1:12" collapsed="1" x14ac:dyDescent="0.2">
      <c r="A140" s="18" t="s">
        <v>163</v>
      </c>
      <c r="B140" s="19" t="s">
        <v>164</v>
      </c>
      <c r="C140" s="32" t="s">
        <v>0</v>
      </c>
      <c r="D140" s="5">
        <f t="shared" ref="D140:L141" si="109">D141</f>
        <v>2088320</v>
      </c>
      <c r="E140" s="5">
        <f t="shared" si="109"/>
        <v>0</v>
      </c>
      <c r="F140" s="5">
        <f t="shared" si="109"/>
        <v>2088320</v>
      </c>
      <c r="G140" s="5">
        <f t="shared" ref="G140:J141" si="110">G141</f>
        <v>0</v>
      </c>
      <c r="H140" s="5">
        <f t="shared" si="109"/>
        <v>0</v>
      </c>
      <c r="I140" s="5">
        <f t="shared" si="109"/>
        <v>0</v>
      </c>
      <c r="J140" s="5">
        <f t="shared" si="110"/>
        <v>0</v>
      </c>
      <c r="K140" s="5">
        <f t="shared" si="109"/>
        <v>0</v>
      </c>
      <c r="L140" s="5">
        <f t="shared" si="109"/>
        <v>0</v>
      </c>
    </row>
    <row r="141" spans="1:12" ht="24.75" customHeight="1" x14ac:dyDescent="0.2">
      <c r="A141" s="29" t="s">
        <v>124</v>
      </c>
      <c r="B141" s="13" t="s">
        <v>165</v>
      </c>
      <c r="C141" s="33" t="s">
        <v>0</v>
      </c>
      <c r="D141" s="8">
        <f t="shared" si="109"/>
        <v>2088320</v>
      </c>
      <c r="E141" s="8">
        <f t="shared" si="109"/>
        <v>0</v>
      </c>
      <c r="F141" s="8">
        <f t="shared" si="109"/>
        <v>2088320</v>
      </c>
      <c r="G141" s="8">
        <f t="shared" si="110"/>
        <v>0</v>
      </c>
      <c r="H141" s="8">
        <f t="shared" si="109"/>
        <v>0</v>
      </c>
      <c r="I141" s="8">
        <f t="shared" si="109"/>
        <v>0</v>
      </c>
      <c r="J141" s="8">
        <f t="shared" si="110"/>
        <v>0</v>
      </c>
      <c r="K141" s="8">
        <f t="shared" si="109"/>
        <v>0</v>
      </c>
      <c r="L141" s="8">
        <f t="shared" si="109"/>
        <v>0</v>
      </c>
    </row>
    <row r="142" spans="1:12" ht="15.75" customHeight="1" x14ac:dyDescent="0.2">
      <c r="A142" s="16" t="s">
        <v>162</v>
      </c>
      <c r="B142" s="14" t="s">
        <v>165</v>
      </c>
      <c r="C142" s="31" t="s">
        <v>12</v>
      </c>
      <c r="D142" s="22">
        <v>2088320</v>
      </c>
      <c r="E142" s="11">
        <v>0</v>
      </c>
      <c r="F142" s="27">
        <f>D142+E142</f>
        <v>2088320</v>
      </c>
      <c r="G142" s="11">
        <v>0</v>
      </c>
      <c r="H142" s="11">
        <v>0</v>
      </c>
      <c r="I142" s="27">
        <f>G142+H142</f>
        <v>0</v>
      </c>
      <c r="J142" s="11">
        <v>0</v>
      </c>
      <c r="K142" s="11">
        <v>0</v>
      </c>
      <c r="L142" s="27">
        <f>J142+K142</f>
        <v>0</v>
      </c>
    </row>
    <row r="143" spans="1:12" ht="14.45" customHeight="1" x14ac:dyDescent="0.2">
      <c r="A143" s="35" t="s">
        <v>126</v>
      </c>
      <c r="B143" s="4" t="s">
        <v>127</v>
      </c>
      <c r="C143" s="32" t="s">
        <v>0</v>
      </c>
      <c r="D143" s="5">
        <f>D144</f>
        <v>700000</v>
      </c>
      <c r="E143" s="5">
        <f>E144</f>
        <v>0</v>
      </c>
      <c r="F143" s="5">
        <f>F144</f>
        <v>700000</v>
      </c>
      <c r="G143" s="5">
        <f t="shared" ref="G143:J143" si="111">G144</f>
        <v>700000</v>
      </c>
      <c r="H143" s="5">
        <f>H144</f>
        <v>0</v>
      </c>
      <c r="I143" s="5">
        <f>I144</f>
        <v>700000</v>
      </c>
      <c r="J143" s="5">
        <f t="shared" si="111"/>
        <v>700000</v>
      </c>
      <c r="K143" s="5">
        <f>K144</f>
        <v>0</v>
      </c>
      <c r="L143" s="5">
        <f>L144</f>
        <v>700000</v>
      </c>
    </row>
    <row r="144" spans="1:12" ht="14.45" customHeight="1" x14ac:dyDescent="0.2">
      <c r="A144" s="3" t="s">
        <v>126</v>
      </c>
      <c r="B144" s="4" t="s">
        <v>128</v>
      </c>
      <c r="C144" s="32" t="s">
        <v>0</v>
      </c>
      <c r="D144" s="5">
        <f>D145+D148</f>
        <v>700000</v>
      </c>
      <c r="E144" s="5">
        <f>E145+E148</f>
        <v>0</v>
      </c>
      <c r="F144" s="5">
        <f>F145+F148</f>
        <v>700000</v>
      </c>
      <c r="G144" s="5">
        <f t="shared" ref="G144:J144" si="112">G145+G148</f>
        <v>700000</v>
      </c>
      <c r="H144" s="5">
        <f>H145+H148</f>
        <v>0</v>
      </c>
      <c r="I144" s="5">
        <f>I145+I148</f>
        <v>700000</v>
      </c>
      <c r="J144" s="5">
        <f t="shared" si="112"/>
        <v>700000</v>
      </c>
      <c r="K144" s="5">
        <f>K145+K148</f>
        <v>0</v>
      </c>
      <c r="L144" s="5">
        <f>L145+L148</f>
        <v>700000</v>
      </c>
    </row>
    <row r="145" spans="1:12" ht="13.5" x14ac:dyDescent="0.2">
      <c r="A145" s="6" t="s">
        <v>129</v>
      </c>
      <c r="B145" s="7" t="s">
        <v>130</v>
      </c>
      <c r="C145" s="33" t="s">
        <v>0</v>
      </c>
      <c r="D145" s="8">
        <f>D146+D147</f>
        <v>500000</v>
      </c>
      <c r="E145" s="8">
        <f>E146+E147</f>
        <v>0</v>
      </c>
      <c r="F145" s="8">
        <f>F146+F147</f>
        <v>500000</v>
      </c>
      <c r="G145" s="8">
        <f t="shared" ref="G145:J145" si="113">G146+G147</f>
        <v>500000</v>
      </c>
      <c r="H145" s="8">
        <f>H146+H147</f>
        <v>0</v>
      </c>
      <c r="I145" s="8">
        <f>I146+I147</f>
        <v>500000</v>
      </c>
      <c r="J145" s="8">
        <f t="shared" si="113"/>
        <v>500000</v>
      </c>
      <c r="K145" s="8">
        <f>K146+K147</f>
        <v>0</v>
      </c>
      <c r="L145" s="8">
        <f>L146+L147</f>
        <v>500000</v>
      </c>
    </row>
    <row r="146" spans="1:12" x14ac:dyDescent="0.2">
      <c r="A146" s="9" t="s">
        <v>11</v>
      </c>
      <c r="B146" s="10" t="s">
        <v>130</v>
      </c>
      <c r="C146" s="31" t="s">
        <v>12</v>
      </c>
      <c r="D146" s="11">
        <v>18000</v>
      </c>
      <c r="E146" s="11">
        <v>0</v>
      </c>
      <c r="F146" s="27">
        <f t="shared" ref="F146:F147" si="114">D146+E146</f>
        <v>18000</v>
      </c>
      <c r="G146" s="11">
        <v>18000</v>
      </c>
      <c r="H146" s="11">
        <v>0</v>
      </c>
      <c r="I146" s="27">
        <f t="shared" ref="I146:I147" si="115">G146+H146</f>
        <v>18000</v>
      </c>
      <c r="J146" s="11">
        <v>18000</v>
      </c>
      <c r="K146" s="11">
        <v>0</v>
      </c>
      <c r="L146" s="27">
        <f t="shared" ref="L146:L147" si="116">J146+K146</f>
        <v>18000</v>
      </c>
    </row>
    <row r="147" spans="1:12" ht="14.45" customHeight="1" x14ac:dyDescent="0.2">
      <c r="A147" s="9" t="s">
        <v>25</v>
      </c>
      <c r="B147" s="10" t="s">
        <v>130</v>
      </c>
      <c r="C147" s="31" t="s">
        <v>26</v>
      </c>
      <c r="D147" s="11">
        <v>482000</v>
      </c>
      <c r="E147" s="11">
        <v>0</v>
      </c>
      <c r="F147" s="27">
        <f t="shared" si="114"/>
        <v>482000</v>
      </c>
      <c r="G147" s="11">
        <v>482000</v>
      </c>
      <c r="H147" s="11">
        <v>0</v>
      </c>
      <c r="I147" s="27">
        <f t="shared" si="115"/>
        <v>482000</v>
      </c>
      <c r="J147" s="11">
        <v>482000</v>
      </c>
      <c r="K147" s="11">
        <v>0</v>
      </c>
      <c r="L147" s="27">
        <f t="shared" si="116"/>
        <v>482000</v>
      </c>
    </row>
    <row r="148" spans="1:12" ht="13.5" x14ac:dyDescent="0.2">
      <c r="A148" s="6" t="s">
        <v>131</v>
      </c>
      <c r="B148" s="7" t="s">
        <v>132</v>
      </c>
      <c r="C148" s="33" t="s">
        <v>0</v>
      </c>
      <c r="D148" s="8">
        <f>D149</f>
        <v>200000</v>
      </c>
      <c r="E148" s="8">
        <f>E149</f>
        <v>0</v>
      </c>
      <c r="F148" s="8">
        <f>F149</f>
        <v>200000</v>
      </c>
      <c r="G148" s="8">
        <f t="shared" ref="G148:J148" si="117">G149</f>
        <v>200000</v>
      </c>
      <c r="H148" s="8">
        <f>H149</f>
        <v>0</v>
      </c>
      <c r="I148" s="8">
        <f>I149</f>
        <v>200000</v>
      </c>
      <c r="J148" s="8">
        <f t="shared" si="117"/>
        <v>200000</v>
      </c>
      <c r="K148" s="8">
        <f>K149</f>
        <v>0</v>
      </c>
      <c r="L148" s="8">
        <f>L149</f>
        <v>200000</v>
      </c>
    </row>
    <row r="149" spans="1:12" ht="14.45" customHeight="1" x14ac:dyDescent="0.2">
      <c r="A149" s="9" t="s">
        <v>25</v>
      </c>
      <c r="B149" s="10" t="s">
        <v>132</v>
      </c>
      <c r="C149" s="31" t="s">
        <v>26</v>
      </c>
      <c r="D149" s="11">
        <v>200000</v>
      </c>
      <c r="E149" s="11">
        <v>0</v>
      </c>
      <c r="F149" s="27">
        <f>D149+E149</f>
        <v>200000</v>
      </c>
      <c r="G149" s="11">
        <v>200000</v>
      </c>
      <c r="H149" s="11">
        <v>0</v>
      </c>
      <c r="I149" s="27">
        <f>G149+H149</f>
        <v>200000</v>
      </c>
      <c r="J149" s="11">
        <v>200000</v>
      </c>
      <c r="K149" s="11">
        <v>0</v>
      </c>
      <c r="L149" s="27">
        <f>J149+K149</f>
        <v>200000</v>
      </c>
    </row>
    <row r="150" spans="1:12" x14ac:dyDescent="0.2">
      <c r="A150" s="35" t="s">
        <v>133</v>
      </c>
      <c r="B150" s="4" t="s">
        <v>134</v>
      </c>
      <c r="C150" s="32" t="s">
        <v>0</v>
      </c>
      <c r="D150" s="5">
        <f t="shared" ref="D150:L151" si="118">D151</f>
        <v>998767</v>
      </c>
      <c r="E150" s="5">
        <f t="shared" si="118"/>
        <v>0</v>
      </c>
      <c r="F150" s="5">
        <f t="shared" si="118"/>
        <v>998767</v>
      </c>
      <c r="G150" s="5">
        <f t="shared" ref="G150:J150" si="119">G151</f>
        <v>1034182</v>
      </c>
      <c r="H150" s="5">
        <f t="shared" si="118"/>
        <v>0</v>
      </c>
      <c r="I150" s="5">
        <f t="shared" si="118"/>
        <v>1034182</v>
      </c>
      <c r="J150" s="5">
        <f t="shared" si="119"/>
        <v>1028192</v>
      </c>
      <c r="K150" s="5">
        <f t="shared" si="118"/>
        <v>0</v>
      </c>
      <c r="L150" s="5">
        <f t="shared" si="118"/>
        <v>1028192</v>
      </c>
    </row>
    <row r="151" spans="1:12" x14ac:dyDescent="0.2">
      <c r="A151" s="3" t="s">
        <v>135</v>
      </c>
      <c r="B151" s="4" t="s">
        <v>136</v>
      </c>
      <c r="C151" s="32" t="s">
        <v>0</v>
      </c>
      <c r="D151" s="5">
        <f t="shared" si="118"/>
        <v>998767</v>
      </c>
      <c r="E151" s="5">
        <f t="shared" si="118"/>
        <v>0</v>
      </c>
      <c r="F151" s="5">
        <f t="shared" si="118"/>
        <v>998767</v>
      </c>
      <c r="G151" s="5">
        <f t="shared" ref="G151:J151" si="120">G152</f>
        <v>1034182</v>
      </c>
      <c r="H151" s="5">
        <f t="shared" si="118"/>
        <v>0</v>
      </c>
      <c r="I151" s="5">
        <f t="shared" si="118"/>
        <v>1034182</v>
      </c>
      <c r="J151" s="5">
        <f t="shared" si="120"/>
        <v>1028192</v>
      </c>
      <c r="K151" s="5">
        <f t="shared" si="118"/>
        <v>0</v>
      </c>
      <c r="L151" s="5">
        <f t="shared" si="118"/>
        <v>1028192</v>
      </c>
    </row>
    <row r="152" spans="1:12" ht="13.5" x14ac:dyDescent="0.2">
      <c r="A152" s="6" t="s">
        <v>137</v>
      </c>
      <c r="B152" s="7" t="s">
        <v>138</v>
      </c>
      <c r="C152" s="33" t="s">
        <v>0</v>
      </c>
      <c r="D152" s="8">
        <f>D153+D154</f>
        <v>998767</v>
      </c>
      <c r="E152" s="8">
        <f>E153+E154</f>
        <v>0</v>
      </c>
      <c r="F152" s="8">
        <f>F153+F154</f>
        <v>998767</v>
      </c>
      <c r="G152" s="8">
        <f t="shared" ref="G152:J152" si="121">G153+G154</f>
        <v>1034182</v>
      </c>
      <c r="H152" s="8">
        <f>H153+H154</f>
        <v>0</v>
      </c>
      <c r="I152" s="8">
        <f>I153+I154</f>
        <v>1034182</v>
      </c>
      <c r="J152" s="8">
        <f t="shared" si="121"/>
        <v>1028192</v>
      </c>
      <c r="K152" s="8">
        <f>K153+K154</f>
        <v>0</v>
      </c>
      <c r="L152" s="8">
        <f>L153+L154</f>
        <v>1028192</v>
      </c>
    </row>
    <row r="153" spans="1:12" ht="14.45" customHeight="1" x14ac:dyDescent="0.2">
      <c r="A153" s="9" t="s">
        <v>9</v>
      </c>
      <c r="B153" s="10" t="s">
        <v>138</v>
      </c>
      <c r="C153" s="31" t="s">
        <v>10</v>
      </c>
      <c r="D153" s="11">
        <v>714595</v>
      </c>
      <c r="E153" s="11">
        <v>0</v>
      </c>
      <c r="F153" s="27">
        <f t="shared" ref="F153:F154" si="122">D153+E153</f>
        <v>714595</v>
      </c>
      <c r="G153" s="11">
        <v>739780</v>
      </c>
      <c r="H153" s="11">
        <v>0</v>
      </c>
      <c r="I153" s="27">
        <f t="shared" ref="I153:I154" si="123">G153+H153</f>
        <v>739780</v>
      </c>
      <c r="J153" s="11">
        <v>735495</v>
      </c>
      <c r="K153" s="11">
        <v>0</v>
      </c>
      <c r="L153" s="27">
        <f t="shared" ref="L153:L154" si="124">J153+K153</f>
        <v>735495</v>
      </c>
    </row>
    <row r="154" spans="1:12" x14ac:dyDescent="0.2">
      <c r="A154" s="9" t="s">
        <v>11</v>
      </c>
      <c r="B154" s="10" t="s">
        <v>138</v>
      </c>
      <c r="C154" s="31" t="s">
        <v>12</v>
      </c>
      <c r="D154" s="11">
        <v>284172</v>
      </c>
      <c r="E154" s="11">
        <v>0</v>
      </c>
      <c r="F154" s="27">
        <f t="shared" si="122"/>
        <v>284172</v>
      </c>
      <c r="G154" s="11">
        <v>294402</v>
      </c>
      <c r="H154" s="11">
        <v>0</v>
      </c>
      <c r="I154" s="27">
        <f t="shared" si="123"/>
        <v>294402</v>
      </c>
      <c r="J154" s="11">
        <v>292697</v>
      </c>
      <c r="K154" s="11">
        <v>0</v>
      </c>
      <c r="L154" s="27">
        <f t="shared" si="124"/>
        <v>292697</v>
      </c>
    </row>
    <row r="155" spans="1:12" x14ac:dyDescent="0.2">
      <c r="A155" s="35" t="s">
        <v>139</v>
      </c>
      <c r="B155" s="4" t="s">
        <v>140</v>
      </c>
      <c r="C155" s="32" t="s">
        <v>0</v>
      </c>
      <c r="D155" s="5">
        <f>D156+D165+D168</f>
        <v>7233170</v>
      </c>
      <c r="E155" s="41">
        <f t="shared" ref="E155:L155" si="125">E156+E165+E168</f>
        <v>1398083</v>
      </c>
      <c r="F155" s="5">
        <f t="shared" si="125"/>
        <v>8631253</v>
      </c>
      <c r="G155" s="5">
        <f t="shared" si="125"/>
        <v>7022497</v>
      </c>
      <c r="H155" s="5">
        <f t="shared" ref="H155:I155" si="126">H156+H165+H168</f>
        <v>0</v>
      </c>
      <c r="I155" s="5">
        <f t="shared" si="126"/>
        <v>7022497</v>
      </c>
      <c r="J155" s="5">
        <f t="shared" si="125"/>
        <v>7233172</v>
      </c>
      <c r="K155" s="5">
        <f t="shared" si="125"/>
        <v>0</v>
      </c>
      <c r="L155" s="5">
        <f t="shared" si="125"/>
        <v>7233172</v>
      </c>
    </row>
    <row r="156" spans="1:12" x14ac:dyDescent="0.2">
      <c r="A156" s="3" t="s">
        <v>141</v>
      </c>
      <c r="B156" s="4" t="s">
        <v>142</v>
      </c>
      <c r="C156" s="32" t="s">
        <v>0</v>
      </c>
      <c r="D156" s="5">
        <f>D157+D159+D161+D163</f>
        <v>6822728</v>
      </c>
      <c r="E156" s="41">
        <f>E157+E159+E161+E163</f>
        <v>770000</v>
      </c>
      <c r="F156" s="5">
        <f>F157+F159+F161+F163</f>
        <v>7592728</v>
      </c>
      <c r="G156" s="5">
        <f t="shared" ref="G156:J156" si="127">G157+G159+G161+G163</f>
        <v>5132587</v>
      </c>
      <c r="H156" s="5">
        <f>H157+H159+H161+H163</f>
        <v>0</v>
      </c>
      <c r="I156" s="5">
        <f>I157+I159+I161+I163</f>
        <v>5132587</v>
      </c>
      <c r="J156" s="5">
        <f t="shared" si="127"/>
        <v>5286564</v>
      </c>
      <c r="K156" s="5">
        <f>K157+K159+K161+K163</f>
        <v>0</v>
      </c>
      <c r="L156" s="5">
        <f>L157+L159+L161+L163</f>
        <v>5286564</v>
      </c>
    </row>
    <row r="157" spans="1:12" ht="13.5" x14ac:dyDescent="0.2">
      <c r="A157" s="6" t="s">
        <v>143</v>
      </c>
      <c r="B157" s="7" t="s">
        <v>144</v>
      </c>
      <c r="C157" s="33" t="s">
        <v>0</v>
      </c>
      <c r="D157" s="8">
        <f>D158</f>
        <v>256042</v>
      </c>
      <c r="E157" s="46">
        <f>E158</f>
        <v>750000</v>
      </c>
      <c r="F157" s="8">
        <f>F158</f>
        <v>1006042</v>
      </c>
      <c r="G157" s="8">
        <f t="shared" ref="G157:J157" si="128">G158</f>
        <v>266797</v>
      </c>
      <c r="H157" s="8">
        <f>H158</f>
        <v>0</v>
      </c>
      <c r="I157" s="8">
        <f>I158</f>
        <v>266797</v>
      </c>
      <c r="J157" s="8">
        <f t="shared" si="128"/>
        <v>274801</v>
      </c>
      <c r="K157" s="8">
        <f>K158</f>
        <v>0</v>
      </c>
      <c r="L157" s="8">
        <f>L158</f>
        <v>274801</v>
      </c>
    </row>
    <row r="158" spans="1:12" x14ac:dyDescent="0.2">
      <c r="A158" s="9" t="s">
        <v>11</v>
      </c>
      <c r="B158" s="10" t="s">
        <v>144</v>
      </c>
      <c r="C158" s="31" t="s">
        <v>12</v>
      </c>
      <c r="D158" s="11">
        <v>256042</v>
      </c>
      <c r="E158" s="51">
        <v>750000</v>
      </c>
      <c r="F158" s="27">
        <f>D158+E158</f>
        <v>1006042</v>
      </c>
      <c r="G158" s="11">
        <v>266797</v>
      </c>
      <c r="H158" s="11">
        <v>0</v>
      </c>
      <c r="I158" s="27">
        <f>G158+H158</f>
        <v>266797</v>
      </c>
      <c r="J158" s="11">
        <v>274801</v>
      </c>
      <c r="K158" s="11">
        <v>0</v>
      </c>
      <c r="L158" s="27">
        <f>J158+K158</f>
        <v>274801</v>
      </c>
    </row>
    <row r="159" spans="1:12" ht="13.5" x14ac:dyDescent="0.2">
      <c r="A159" s="6" t="s">
        <v>145</v>
      </c>
      <c r="B159" s="7" t="s">
        <v>146</v>
      </c>
      <c r="C159" s="33" t="s">
        <v>0</v>
      </c>
      <c r="D159" s="8">
        <f>D160</f>
        <v>1647031</v>
      </c>
      <c r="E159" s="46">
        <f>E160</f>
        <v>0</v>
      </c>
      <c r="F159" s="8">
        <f>F160</f>
        <v>1647031</v>
      </c>
      <c r="G159" s="8">
        <f t="shared" ref="G159:J159" si="129">G160</f>
        <v>259403</v>
      </c>
      <c r="H159" s="8">
        <f>H160</f>
        <v>0</v>
      </c>
      <c r="I159" s="8">
        <f>I160</f>
        <v>259403</v>
      </c>
      <c r="J159" s="8">
        <f t="shared" si="129"/>
        <v>267185</v>
      </c>
      <c r="K159" s="8">
        <f>K160</f>
        <v>0</v>
      </c>
      <c r="L159" s="8">
        <f>L160</f>
        <v>267185</v>
      </c>
    </row>
    <row r="160" spans="1:12" x14ac:dyDescent="0.2">
      <c r="A160" s="9" t="s">
        <v>11</v>
      </c>
      <c r="B160" s="10" t="s">
        <v>146</v>
      </c>
      <c r="C160" s="31" t="s">
        <v>12</v>
      </c>
      <c r="D160" s="11">
        <f>248947+1398084</f>
        <v>1647031</v>
      </c>
      <c r="E160" s="51">
        <v>0</v>
      </c>
      <c r="F160" s="27">
        <f>D160+E160</f>
        <v>1647031</v>
      </c>
      <c r="G160" s="11">
        <v>259403</v>
      </c>
      <c r="H160" s="11">
        <v>0</v>
      </c>
      <c r="I160" s="27">
        <f>G160+H160</f>
        <v>259403</v>
      </c>
      <c r="J160" s="11">
        <v>267185</v>
      </c>
      <c r="K160" s="11">
        <v>0</v>
      </c>
      <c r="L160" s="27">
        <f>J160+K160</f>
        <v>267185</v>
      </c>
    </row>
    <row r="161" spans="1:12" ht="13.5" x14ac:dyDescent="0.2">
      <c r="A161" s="6" t="s">
        <v>147</v>
      </c>
      <c r="B161" s="7" t="s">
        <v>148</v>
      </c>
      <c r="C161" s="33" t="s">
        <v>0</v>
      </c>
      <c r="D161" s="8">
        <f>D162</f>
        <v>2662319</v>
      </c>
      <c r="E161" s="46">
        <f>E162</f>
        <v>0</v>
      </c>
      <c r="F161" s="8">
        <f>F162</f>
        <v>2662319</v>
      </c>
      <c r="G161" s="8">
        <f t="shared" ref="G161:J161" si="130">G162</f>
        <v>2319271</v>
      </c>
      <c r="H161" s="8">
        <f>H162</f>
        <v>0</v>
      </c>
      <c r="I161" s="8">
        <f>I162</f>
        <v>2319271</v>
      </c>
      <c r="J161" s="8">
        <f t="shared" si="130"/>
        <v>2388849</v>
      </c>
      <c r="K161" s="8">
        <f>K162</f>
        <v>0</v>
      </c>
      <c r="L161" s="8">
        <f>L162</f>
        <v>2388849</v>
      </c>
    </row>
    <row r="162" spans="1:12" x14ac:dyDescent="0.2">
      <c r="A162" s="9" t="s">
        <v>11</v>
      </c>
      <c r="B162" s="10" t="s">
        <v>148</v>
      </c>
      <c r="C162" s="31" t="s">
        <v>12</v>
      </c>
      <c r="D162" s="11">
        <v>2662319</v>
      </c>
      <c r="E162" s="51">
        <v>0</v>
      </c>
      <c r="F162" s="27">
        <f>D162+E162</f>
        <v>2662319</v>
      </c>
      <c r="G162" s="11">
        <v>2319271</v>
      </c>
      <c r="H162" s="11">
        <v>0</v>
      </c>
      <c r="I162" s="27">
        <f>G162+H162</f>
        <v>2319271</v>
      </c>
      <c r="J162" s="11">
        <v>2388849</v>
      </c>
      <c r="K162" s="11">
        <v>0</v>
      </c>
      <c r="L162" s="27">
        <f>J162+K162</f>
        <v>2388849</v>
      </c>
    </row>
    <row r="163" spans="1:12" ht="13.5" x14ac:dyDescent="0.2">
      <c r="A163" s="6" t="s">
        <v>149</v>
      </c>
      <c r="B163" s="7" t="s">
        <v>150</v>
      </c>
      <c r="C163" s="33" t="s">
        <v>0</v>
      </c>
      <c r="D163" s="8">
        <f>D164</f>
        <v>2257336</v>
      </c>
      <c r="E163" s="46">
        <f>E164</f>
        <v>20000</v>
      </c>
      <c r="F163" s="8">
        <f>F164</f>
        <v>2277336</v>
      </c>
      <c r="G163" s="8">
        <f t="shared" ref="G163:J163" si="131">G164</f>
        <v>2287116</v>
      </c>
      <c r="H163" s="8">
        <f>H164</f>
        <v>0</v>
      </c>
      <c r="I163" s="8">
        <f>I164</f>
        <v>2287116</v>
      </c>
      <c r="J163" s="8">
        <f t="shared" si="131"/>
        <v>2355729</v>
      </c>
      <c r="K163" s="8">
        <f>K164</f>
        <v>0</v>
      </c>
      <c r="L163" s="8">
        <f>L164</f>
        <v>2355729</v>
      </c>
    </row>
    <row r="164" spans="1:12" x14ac:dyDescent="0.2">
      <c r="A164" s="9" t="s">
        <v>11</v>
      </c>
      <c r="B164" s="10" t="s">
        <v>150</v>
      </c>
      <c r="C164" s="31" t="s">
        <v>12</v>
      </c>
      <c r="D164" s="11">
        <v>2257336</v>
      </c>
      <c r="E164" s="51">
        <v>20000</v>
      </c>
      <c r="F164" s="27">
        <f>D164+E164</f>
        <v>2277336</v>
      </c>
      <c r="G164" s="11">
        <v>2287116</v>
      </c>
      <c r="H164" s="11">
        <v>0</v>
      </c>
      <c r="I164" s="27">
        <f>G164+H164</f>
        <v>2287116</v>
      </c>
      <c r="J164" s="11">
        <v>2355729</v>
      </c>
      <c r="K164" s="11">
        <v>0</v>
      </c>
      <c r="L164" s="27">
        <f>J164+K164</f>
        <v>2355729</v>
      </c>
    </row>
    <row r="165" spans="1:12" hidden="1" outlineLevel="1" x14ac:dyDescent="0.2">
      <c r="A165" s="18" t="s">
        <v>166</v>
      </c>
      <c r="B165" s="19" t="s">
        <v>168</v>
      </c>
      <c r="C165" s="32" t="s">
        <v>0</v>
      </c>
      <c r="D165" s="5">
        <f t="shared" ref="D165:L166" si="132">D166</f>
        <v>0</v>
      </c>
      <c r="E165" s="41">
        <f t="shared" si="132"/>
        <v>0</v>
      </c>
      <c r="F165" s="5">
        <f t="shared" si="132"/>
        <v>0</v>
      </c>
      <c r="G165" s="5">
        <f t="shared" ref="G165:J166" si="133">G166</f>
        <v>0</v>
      </c>
      <c r="H165" s="5">
        <f t="shared" si="132"/>
        <v>0</v>
      </c>
      <c r="I165" s="5">
        <f t="shared" si="132"/>
        <v>0</v>
      </c>
      <c r="J165" s="5">
        <f t="shared" si="133"/>
        <v>0</v>
      </c>
      <c r="K165" s="5">
        <f t="shared" si="132"/>
        <v>0</v>
      </c>
      <c r="L165" s="5">
        <f t="shared" si="132"/>
        <v>0</v>
      </c>
    </row>
    <row r="166" spans="1:12" ht="13.5" hidden="1" outlineLevel="1" x14ac:dyDescent="0.2">
      <c r="A166" s="15" t="s">
        <v>167</v>
      </c>
      <c r="B166" s="13" t="s">
        <v>169</v>
      </c>
      <c r="C166" s="33" t="s">
        <v>0</v>
      </c>
      <c r="D166" s="8">
        <f t="shared" si="132"/>
        <v>0</v>
      </c>
      <c r="E166" s="46">
        <f t="shared" si="132"/>
        <v>0</v>
      </c>
      <c r="F166" s="8">
        <f t="shared" si="132"/>
        <v>0</v>
      </c>
      <c r="G166" s="8">
        <f t="shared" si="133"/>
        <v>0</v>
      </c>
      <c r="H166" s="8">
        <f t="shared" si="132"/>
        <v>0</v>
      </c>
      <c r="I166" s="8">
        <f t="shared" si="132"/>
        <v>0</v>
      </c>
      <c r="J166" s="8">
        <f t="shared" si="133"/>
        <v>0</v>
      </c>
      <c r="K166" s="8">
        <f t="shared" si="132"/>
        <v>0</v>
      </c>
      <c r="L166" s="8">
        <f t="shared" si="132"/>
        <v>0</v>
      </c>
    </row>
    <row r="167" spans="1:12" hidden="1" outlineLevel="1" x14ac:dyDescent="0.2">
      <c r="A167" s="16" t="s">
        <v>11</v>
      </c>
      <c r="B167" s="14" t="s">
        <v>169</v>
      </c>
      <c r="C167" s="31" t="s">
        <v>12</v>
      </c>
      <c r="D167" s="11">
        <v>0</v>
      </c>
      <c r="E167" s="51">
        <v>0</v>
      </c>
      <c r="F167" s="11">
        <f>D167+E167</f>
        <v>0</v>
      </c>
      <c r="G167" s="11">
        <v>0</v>
      </c>
      <c r="H167" s="11">
        <v>0</v>
      </c>
      <c r="I167" s="11">
        <f>G167+H167</f>
        <v>0</v>
      </c>
      <c r="J167" s="11">
        <v>0</v>
      </c>
      <c r="K167" s="11">
        <v>0</v>
      </c>
      <c r="L167" s="11">
        <f>J167+K167</f>
        <v>0</v>
      </c>
    </row>
    <row r="168" spans="1:12" collapsed="1" x14ac:dyDescent="0.2">
      <c r="A168" s="3" t="s">
        <v>151</v>
      </c>
      <c r="B168" s="4" t="s">
        <v>152</v>
      </c>
      <c r="C168" s="32" t="s">
        <v>0</v>
      </c>
      <c r="D168" s="5">
        <f t="shared" ref="D168:L169" si="134">D169</f>
        <v>410442</v>
      </c>
      <c r="E168" s="41">
        <f t="shared" si="134"/>
        <v>628083</v>
      </c>
      <c r="F168" s="5">
        <f t="shared" si="134"/>
        <v>1038525</v>
      </c>
      <c r="G168" s="5">
        <f t="shared" ref="G168:J168" si="135">G169</f>
        <v>1889910</v>
      </c>
      <c r="H168" s="5">
        <f t="shared" si="134"/>
        <v>0</v>
      </c>
      <c r="I168" s="5">
        <f t="shared" si="134"/>
        <v>1889910</v>
      </c>
      <c r="J168" s="5">
        <f t="shared" si="135"/>
        <v>1946608</v>
      </c>
      <c r="K168" s="5">
        <f t="shared" si="134"/>
        <v>0</v>
      </c>
      <c r="L168" s="5">
        <f t="shared" si="134"/>
        <v>1946608</v>
      </c>
    </row>
    <row r="169" spans="1:12" ht="13.5" x14ac:dyDescent="0.2">
      <c r="A169" s="6" t="s">
        <v>153</v>
      </c>
      <c r="B169" s="7" t="s">
        <v>154</v>
      </c>
      <c r="C169" s="33" t="s">
        <v>0</v>
      </c>
      <c r="D169" s="8">
        <f t="shared" si="134"/>
        <v>410442</v>
      </c>
      <c r="E169" s="46">
        <f t="shared" si="134"/>
        <v>628083</v>
      </c>
      <c r="F169" s="8">
        <f t="shared" si="134"/>
        <v>1038525</v>
      </c>
      <c r="G169" s="8">
        <f t="shared" ref="G169:J169" si="136">G170</f>
        <v>1889910</v>
      </c>
      <c r="H169" s="8">
        <f t="shared" si="134"/>
        <v>0</v>
      </c>
      <c r="I169" s="8">
        <f t="shared" si="134"/>
        <v>1889910</v>
      </c>
      <c r="J169" s="8">
        <f t="shared" si="136"/>
        <v>1946608</v>
      </c>
      <c r="K169" s="8">
        <f t="shared" si="134"/>
        <v>0</v>
      </c>
      <c r="L169" s="8">
        <f t="shared" si="134"/>
        <v>1946608</v>
      </c>
    </row>
    <row r="170" spans="1:12" x14ac:dyDescent="0.2">
      <c r="A170" s="9" t="s">
        <v>11</v>
      </c>
      <c r="B170" s="10" t="s">
        <v>154</v>
      </c>
      <c r="C170" s="31" t="s">
        <v>12</v>
      </c>
      <c r="D170" s="11">
        <f>1808526-1398084</f>
        <v>410442</v>
      </c>
      <c r="E170" s="36">
        <v>628083</v>
      </c>
      <c r="F170" s="27">
        <f>D170+E170</f>
        <v>1038525</v>
      </c>
      <c r="G170" s="11">
        <v>1889910</v>
      </c>
      <c r="H170" s="11">
        <v>0</v>
      </c>
      <c r="I170" s="27">
        <f>G170+H170</f>
        <v>1889910</v>
      </c>
      <c r="J170" s="11">
        <v>1946608</v>
      </c>
      <c r="K170" s="11">
        <v>0</v>
      </c>
      <c r="L170" s="27">
        <f>J170+K170</f>
        <v>1946608</v>
      </c>
    </row>
  </sheetData>
  <mergeCells count="3">
    <mergeCell ref="A1:L1"/>
    <mergeCell ref="A2:L2"/>
    <mergeCell ref="A3:L3"/>
  </mergeCells>
  <pageMargins left="0.78740157480314965" right="0" top="0.35433070866141736" bottom="0.35433070866141736" header="0.31496062992125984" footer="0.31496062992125984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Програм.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2021-03-10T02:11:47Z</dcterms:modified>
</cp:coreProperties>
</file>