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Програм." sheetId="1" r:id="rId1"/>
  </sheets>
  <definedNames>
    <definedName name="_xlnm.Print_Area" localSheetId="0">Програм.!$A$1:$J$185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8" i="1"/>
  <c r="F60" l="1"/>
  <c r="E60"/>
  <c r="F72"/>
  <c r="F70"/>
  <c r="E72"/>
  <c r="E71"/>
  <c r="E70"/>
  <c r="E69"/>
  <c r="J71"/>
  <c r="I71"/>
  <c r="H71"/>
  <c r="G71"/>
  <c r="F71"/>
  <c r="D71"/>
  <c r="E138" l="1"/>
  <c r="E137" s="1"/>
  <c r="E139"/>
  <c r="E53"/>
  <c r="G177"/>
  <c r="H177"/>
  <c r="J177"/>
  <c r="F179"/>
  <c r="E178"/>
  <c r="E177" s="1"/>
  <c r="D118"/>
  <c r="F140"/>
  <c r="F138"/>
  <c r="G137"/>
  <c r="H137"/>
  <c r="I137"/>
  <c r="J137"/>
  <c r="D137"/>
  <c r="G132"/>
  <c r="H132"/>
  <c r="J132"/>
  <c r="F136"/>
  <c r="E135"/>
  <c r="E133"/>
  <c r="E126"/>
  <c r="E119"/>
  <c r="E111"/>
  <c r="E98"/>
  <c r="E95"/>
  <c r="E81"/>
  <c r="F81" s="1"/>
  <c r="F36"/>
  <c r="E33"/>
  <c r="G33"/>
  <c r="H33"/>
  <c r="J33"/>
  <c r="D33"/>
  <c r="F27"/>
  <c r="F139" l="1"/>
  <c r="F137" s="1"/>
  <c r="E132"/>
  <c r="I185" l="1"/>
  <c r="I184" s="1"/>
  <c r="I183" s="1"/>
  <c r="I178"/>
  <c r="I177" s="1"/>
  <c r="I176"/>
  <c r="I175" s="1"/>
  <c r="I174"/>
  <c r="I173" s="1"/>
  <c r="I172"/>
  <c r="I171" s="1"/>
  <c r="I168"/>
  <c r="I167"/>
  <c r="I163"/>
  <c r="I161"/>
  <c r="I160"/>
  <c r="I156"/>
  <c r="I155" s="1"/>
  <c r="I154" s="1"/>
  <c r="I149"/>
  <c r="I148" s="1"/>
  <c r="I147"/>
  <c r="I146"/>
  <c r="I142"/>
  <c r="I141" s="1"/>
  <c r="I134"/>
  <c r="I135"/>
  <c r="I133"/>
  <c r="I129"/>
  <c r="I126"/>
  <c r="I125" s="1"/>
  <c r="I124"/>
  <c r="I123"/>
  <c r="I121"/>
  <c r="I120" s="1"/>
  <c r="I119"/>
  <c r="I118" s="1"/>
  <c r="I112"/>
  <c r="I111"/>
  <c r="I107"/>
  <c r="I106" s="1"/>
  <c r="I105" s="1"/>
  <c r="I104" s="1"/>
  <c r="I103"/>
  <c r="I102" s="1"/>
  <c r="I101" s="1"/>
  <c r="I99"/>
  <c r="I100"/>
  <c r="I98"/>
  <c r="I95"/>
  <c r="I94"/>
  <c r="I85"/>
  <c r="I84" s="1"/>
  <c r="I82"/>
  <c r="I81"/>
  <c r="I78"/>
  <c r="I77" s="1"/>
  <c r="I76"/>
  <c r="I75"/>
  <c r="I68"/>
  <c r="I67" s="1"/>
  <c r="I66"/>
  <c r="I65" s="1"/>
  <c r="I62"/>
  <c r="I61" s="1"/>
  <c r="I58"/>
  <c r="I57" s="1"/>
  <c r="I56" s="1"/>
  <c r="I53"/>
  <c r="I54"/>
  <c r="I55"/>
  <c r="I52"/>
  <c r="I45"/>
  <c r="I44"/>
  <c r="I41"/>
  <c r="I40"/>
  <c r="I35"/>
  <c r="I34"/>
  <c r="I32"/>
  <c r="I31" s="1"/>
  <c r="I30"/>
  <c r="I29"/>
  <c r="I26"/>
  <c r="I25" s="1"/>
  <c r="I23"/>
  <c r="I22" s="1"/>
  <c r="I21"/>
  <c r="I20" s="1"/>
  <c r="I18"/>
  <c r="I17" s="1"/>
  <c r="I16" s="1"/>
  <c r="I15" s="1"/>
  <c r="I14"/>
  <c r="I13" s="1"/>
  <c r="I12" s="1"/>
  <c r="I11" s="1"/>
  <c r="I10"/>
  <c r="I9" s="1"/>
  <c r="I8" s="1"/>
  <c r="I7" s="1"/>
  <c r="I181"/>
  <c r="I180" s="1"/>
  <c r="I162"/>
  <c r="I152"/>
  <c r="I151" s="1"/>
  <c r="I143"/>
  <c r="I130"/>
  <c r="I115"/>
  <c r="I114" s="1"/>
  <c r="I88"/>
  <c r="I86"/>
  <c r="I69"/>
  <c r="I63"/>
  <c r="H184"/>
  <c r="H183" s="1"/>
  <c r="H181"/>
  <c r="H180" s="1"/>
  <c r="H175"/>
  <c r="H173"/>
  <c r="H171"/>
  <c r="H166"/>
  <c r="H165" s="1"/>
  <c r="H164" s="1"/>
  <c r="H162"/>
  <c r="H159"/>
  <c r="H155"/>
  <c r="H154" s="1"/>
  <c r="H152"/>
  <c r="H151" s="1"/>
  <c r="H148"/>
  <c r="H145"/>
  <c r="H143"/>
  <c r="H141"/>
  <c r="H130"/>
  <c r="H127"/>
  <c r="H125"/>
  <c r="H122"/>
  <c r="H120"/>
  <c r="H118"/>
  <c r="H115"/>
  <c r="H114" s="1"/>
  <c r="H110"/>
  <c r="H109" s="1"/>
  <c r="H108" s="1"/>
  <c r="H106"/>
  <c r="H105" s="1"/>
  <c r="H104" s="1"/>
  <c r="H102"/>
  <c r="H101" s="1"/>
  <c r="H97"/>
  <c r="H96" s="1"/>
  <c r="H93"/>
  <c r="H92" s="1"/>
  <c r="H88"/>
  <c r="H86"/>
  <c r="H84"/>
  <c r="H80"/>
  <c r="H77"/>
  <c r="H74"/>
  <c r="H69"/>
  <c r="H67"/>
  <c r="H65"/>
  <c r="H63"/>
  <c r="H61"/>
  <c r="H57"/>
  <c r="H56" s="1"/>
  <c r="H51"/>
  <c r="H50" s="1"/>
  <c r="H47"/>
  <c r="H46" s="1"/>
  <c r="H43"/>
  <c r="H42" s="1"/>
  <c r="H39"/>
  <c r="H38" s="1"/>
  <c r="H31"/>
  <c r="H28"/>
  <c r="H25"/>
  <c r="H22"/>
  <c r="H20"/>
  <c r="H17"/>
  <c r="H16" s="1"/>
  <c r="H15" s="1"/>
  <c r="H13"/>
  <c r="H12" s="1"/>
  <c r="H11" s="1"/>
  <c r="H9"/>
  <c r="H8" s="1"/>
  <c r="H7" s="1"/>
  <c r="F185"/>
  <c r="F182"/>
  <c r="F178"/>
  <c r="F177" s="1"/>
  <c r="F176"/>
  <c r="F174"/>
  <c r="F172"/>
  <c r="F168"/>
  <c r="F167"/>
  <c r="F163"/>
  <c r="F161"/>
  <c r="F160"/>
  <c r="F156"/>
  <c r="F149"/>
  <c r="F146"/>
  <c r="F142"/>
  <c r="F134"/>
  <c r="F133"/>
  <c r="F129"/>
  <c r="F126"/>
  <c r="E125"/>
  <c r="F123"/>
  <c r="F121"/>
  <c r="F119"/>
  <c r="F112"/>
  <c r="F111"/>
  <c r="F107"/>
  <c r="F103"/>
  <c r="F100"/>
  <c r="F98"/>
  <c r="F95"/>
  <c r="F94"/>
  <c r="F85"/>
  <c r="F82"/>
  <c r="F78"/>
  <c r="F68"/>
  <c r="F66"/>
  <c r="F62"/>
  <c r="F58"/>
  <c r="F53"/>
  <c r="F54"/>
  <c r="F55"/>
  <c r="F52"/>
  <c r="F45"/>
  <c r="F44"/>
  <c r="F41"/>
  <c r="F40"/>
  <c r="F35"/>
  <c r="F34"/>
  <c r="F32"/>
  <c r="F30"/>
  <c r="F29"/>
  <c r="F26"/>
  <c r="F23"/>
  <c r="F21"/>
  <c r="F18"/>
  <c r="F14"/>
  <c r="F10"/>
  <c r="I93" l="1"/>
  <c r="I92" s="1"/>
  <c r="I80"/>
  <c r="I122"/>
  <c r="I145"/>
  <c r="I159"/>
  <c r="I158" s="1"/>
  <c r="I157" s="1"/>
  <c r="H117"/>
  <c r="I166"/>
  <c r="I165" s="1"/>
  <c r="I164" s="1"/>
  <c r="I132"/>
  <c r="F33"/>
  <c r="I33"/>
  <c r="H158"/>
  <c r="H157" s="1"/>
  <c r="I43"/>
  <c r="I42" s="1"/>
  <c r="I74"/>
  <c r="I51"/>
  <c r="I50" s="1"/>
  <c r="I49" s="1"/>
  <c r="I97"/>
  <c r="I96" s="1"/>
  <c r="I110"/>
  <c r="I109" s="1"/>
  <c r="I108" s="1"/>
  <c r="H150"/>
  <c r="I39"/>
  <c r="I38" s="1"/>
  <c r="I170"/>
  <c r="I169" s="1"/>
  <c r="I150"/>
  <c r="I60"/>
  <c r="I28"/>
  <c r="H170"/>
  <c r="H169" s="1"/>
  <c r="H113"/>
  <c r="H73"/>
  <c r="H60"/>
  <c r="H37"/>
  <c r="H24"/>
  <c r="H19" s="1"/>
  <c r="H49"/>
  <c r="F51"/>
  <c r="F50" s="1"/>
  <c r="F184"/>
  <c r="F183" s="1"/>
  <c r="F181"/>
  <c r="F180" s="1"/>
  <c r="F175"/>
  <c r="F173"/>
  <c r="F171"/>
  <c r="F166"/>
  <c r="F165" s="1"/>
  <c r="F164" s="1"/>
  <c r="F162"/>
  <c r="F159"/>
  <c r="F155"/>
  <c r="F154" s="1"/>
  <c r="F152"/>
  <c r="F151" s="1"/>
  <c r="F148"/>
  <c r="F145"/>
  <c r="F143"/>
  <c r="F141"/>
  <c r="F130"/>
  <c r="F125"/>
  <c r="F120"/>
  <c r="F118"/>
  <c r="F115"/>
  <c r="F114" s="1"/>
  <c r="F110"/>
  <c r="F109" s="1"/>
  <c r="F108" s="1"/>
  <c r="F106"/>
  <c r="F105" s="1"/>
  <c r="F104" s="1"/>
  <c r="F102"/>
  <c r="F101" s="1"/>
  <c r="F97"/>
  <c r="F96" s="1"/>
  <c r="F93"/>
  <c r="F92" s="1"/>
  <c r="F88"/>
  <c r="F86"/>
  <c r="F84"/>
  <c r="F80"/>
  <c r="F77"/>
  <c r="F74"/>
  <c r="F69"/>
  <c r="F67"/>
  <c r="F65"/>
  <c r="F63"/>
  <c r="F61"/>
  <c r="F57"/>
  <c r="F56" s="1"/>
  <c r="F43"/>
  <c r="F42" s="1"/>
  <c r="F39"/>
  <c r="F38" s="1"/>
  <c r="F31"/>
  <c r="F28"/>
  <c r="F25"/>
  <c r="F22"/>
  <c r="F20"/>
  <c r="F17"/>
  <c r="F16" s="1"/>
  <c r="F15" s="1"/>
  <c r="F13"/>
  <c r="F12" s="1"/>
  <c r="F11" s="1"/>
  <c r="F9"/>
  <c r="F8" s="1"/>
  <c r="F7" s="1"/>
  <c r="E184"/>
  <c r="E183" s="1"/>
  <c r="E181"/>
  <c r="E180" s="1"/>
  <c r="E175"/>
  <c r="E173"/>
  <c r="E171"/>
  <c r="E166"/>
  <c r="E165" s="1"/>
  <c r="E164" s="1"/>
  <c r="E162"/>
  <c r="E159"/>
  <c r="E155"/>
  <c r="E154" s="1"/>
  <c r="E152"/>
  <c r="E151" s="1"/>
  <c r="E148"/>
  <c r="E145"/>
  <c r="E143"/>
  <c r="E141"/>
  <c r="E130"/>
  <c r="E127"/>
  <c r="E122"/>
  <c r="E120"/>
  <c r="E118"/>
  <c r="E115"/>
  <c r="E114" s="1"/>
  <c r="E110"/>
  <c r="E109" s="1"/>
  <c r="E108" s="1"/>
  <c r="E106"/>
  <c r="E105" s="1"/>
  <c r="E104" s="1"/>
  <c r="E102"/>
  <c r="E101" s="1"/>
  <c r="E97"/>
  <c r="E96" s="1"/>
  <c r="E93"/>
  <c r="E92" s="1"/>
  <c r="E88"/>
  <c r="E86"/>
  <c r="E84"/>
  <c r="E80"/>
  <c r="E77"/>
  <c r="E74"/>
  <c r="E67"/>
  <c r="E65"/>
  <c r="E63"/>
  <c r="E61"/>
  <c r="E57"/>
  <c r="E56" s="1"/>
  <c r="E51"/>
  <c r="E50" s="1"/>
  <c r="E47"/>
  <c r="E46" s="1"/>
  <c r="E43"/>
  <c r="E42" s="1"/>
  <c r="E39"/>
  <c r="E38" s="1"/>
  <c r="E31"/>
  <c r="E28"/>
  <c r="E25"/>
  <c r="E22"/>
  <c r="E20"/>
  <c r="E17"/>
  <c r="E16" s="1"/>
  <c r="E15" s="1"/>
  <c r="E13"/>
  <c r="E12" s="1"/>
  <c r="E11" s="1"/>
  <c r="E9"/>
  <c r="E8" s="1"/>
  <c r="E7" s="1"/>
  <c r="D135"/>
  <c r="I73" l="1"/>
  <c r="E117"/>
  <c r="E113" s="1"/>
  <c r="H59"/>
  <c r="H6" s="1"/>
  <c r="I24"/>
  <c r="I19" s="1"/>
  <c r="F24"/>
  <c r="F19" s="1"/>
  <c r="F135"/>
  <c r="F132" s="1"/>
  <c r="D132"/>
  <c r="F150"/>
  <c r="I59"/>
  <c r="F158"/>
  <c r="F157" s="1"/>
  <c r="F49"/>
  <c r="F170"/>
  <c r="F169" s="1"/>
  <c r="F73"/>
  <c r="E170"/>
  <c r="E169" s="1"/>
  <c r="E158"/>
  <c r="E157" s="1"/>
  <c r="E150"/>
  <c r="E73"/>
  <c r="E49"/>
  <c r="E37"/>
  <c r="E24"/>
  <c r="E19" s="1"/>
  <c r="J48"/>
  <c r="J47" s="1"/>
  <c r="J46" s="1"/>
  <c r="G48"/>
  <c r="D48"/>
  <c r="G47" l="1"/>
  <c r="G46" s="1"/>
  <c r="I48"/>
  <c r="I47" s="1"/>
  <c r="I46" s="1"/>
  <c r="I37" s="1"/>
  <c r="D47"/>
  <c r="D46" s="1"/>
  <c r="F48"/>
  <c r="F47" s="1"/>
  <c r="F46" s="1"/>
  <c r="F37" s="1"/>
  <c r="F59"/>
  <c r="E59"/>
  <c r="E6" s="1"/>
  <c r="J128"/>
  <c r="G128"/>
  <c r="I128" s="1"/>
  <c r="I127" s="1"/>
  <c r="D128"/>
  <c r="F128" s="1"/>
  <c r="F127" s="1"/>
  <c r="G67"/>
  <c r="J67"/>
  <c r="D67"/>
  <c r="G65"/>
  <c r="J65"/>
  <c r="D65"/>
  <c r="I117" l="1"/>
  <c r="I113" s="1"/>
  <c r="I6" s="1"/>
  <c r="G122"/>
  <c r="J122"/>
  <c r="D124"/>
  <c r="G39"/>
  <c r="G38" s="1"/>
  <c r="J39"/>
  <c r="J38" s="1"/>
  <c r="D39"/>
  <c r="D38" s="1"/>
  <c r="G43"/>
  <c r="G42" s="1"/>
  <c r="J43"/>
  <c r="J42" s="1"/>
  <c r="D43"/>
  <c r="D42" s="1"/>
  <c r="D37" l="1"/>
  <c r="J37"/>
  <c r="D122"/>
  <c r="F124"/>
  <c r="F122" s="1"/>
  <c r="G37"/>
  <c r="G110"/>
  <c r="J110"/>
  <c r="D110"/>
  <c r="D31"/>
  <c r="G31"/>
  <c r="J31"/>
  <c r="F117" l="1"/>
  <c r="F113" s="1"/>
  <c r="F6" s="1"/>
  <c r="G145"/>
  <c r="J145"/>
  <c r="D145"/>
  <c r="G9"/>
  <c r="J9"/>
  <c r="G13"/>
  <c r="J13"/>
  <c r="G17"/>
  <c r="J17"/>
  <c r="D9"/>
  <c r="D13"/>
  <c r="D17"/>
  <c r="J148" l="1"/>
  <c r="G148"/>
  <c r="D148"/>
  <c r="J143"/>
  <c r="G143"/>
  <c r="D143"/>
  <c r="J69"/>
  <c r="G69"/>
  <c r="D69"/>
  <c r="G25"/>
  <c r="J25"/>
  <c r="D25"/>
  <c r="G51" l="1"/>
  <c r="J51"/>
  <c r="D51"/>
  <c r="J181" l="1"/>
  <c r="J180" s="1"/>
  <c r="G181"/>
  <c r="G180" s="1"/>
  <c r="D181"/>
  <c r="D180" s="1"/>
  <c r="J155"/>
  <c r="J154" s="1"/>
  <c r="G155"/>
  <c r="G154" s="1"/>
  <c r="D155"/>
  <c r="D154" s="1"/>
  <c r="G97"/>
  <c r="J97"/>
  <c r="D97"/>
  <c r="J84"/>
  <c r="G84"/>
  <c r="D84"/>
  <c r="J80"/>
  <c r="G80"/>
  <c r="D80"/>
  <c r="G184" l="1"/>
  <c r="G183" s="1"/>
  <c r="J184"/>
  <c r="J183" s="1"/>
  <c r="D184"/>
  <c r="D183" s="1"/>
  <c r="D177"/>
  <c r="G175"/>
  <c r="J175"/>
  <c r="D175"/>
  <c r="G173"/>
  <c r="J173"/>
  <c r="D173"/>
  <c r="G171"/>
  <c r="J171"/>
  <c r="D171"/>
  <c r="G166"/>
  <c r="G165" s="1"/>
  <c r="G164" s="1"/>
  <c r="J166"/>
  <c r="J165" s="1"/>
  <c r="J164" s="1"/>
  <c r="D166"/>
  <c r="D165" s="1"/>
  <c r="D164" s="1"/>
  <c r="G162"/>
  <c r="J162"/>
  <c r="D162"/>
  <c r="G159"/>
  <c r="J159"/>
  <c r="D159"/>
  <c r="G152"/>
  <c r="G151" s="1"/>
  <c r="G150" s="1"/>
  <c r="J152"/>
  <c r="J151" s="1"/>
  <c r="J150" s="1"/>
  <c r="D152"/>
  <c r="D151" s="1"/>
  <c r="D150" s="1"/>
  <c r="G141"/>
  <c r="J141"/>
  <c r="D141"/>
  <c r="G130"/>
  <c r="J130"/>
  <c r="D130"/>
  <c r="G127"/>
  <c r="J127"/>
  <c r="D127"/>
  <c r="G125"/>
  <c r="J125"/>
  <c r="D125"/>
  <c r="G120"/>
  <c r="J120"/>
  <c r="D120"/>
  <c r="G118"/>
  <c r="J118"/>
  <c r="G115"/>
  <c r="G114" s="1"/>
  <c r="J115"/>
  <c r="J114" s="1"/>
  <c r="D115"/>
  <c r="D114" s="1"/>
  <c r="G109"/>
  <c r="G108" s="1"/>
  <c r="J109"/>
  <c r="J108" s="1"/>
  <c r="D109"/>
  <c r="D108" s="1"/>
  <c r="G106"/>
  <c r="G105" s="1"/>
  <c r="G104" s="1"/>
  <c r="J106"/>
  <c r="J105" s="1"/>
  <c r="J104" s="1"/>
  <c r="D106"/>
  <c r="D105" s="1"/>
  <c r="D104" s="1"/>
  <c r="G102"/>
  <c r="G101" s="1"/>
  <c r="J102"/>
  <c r="J101" s="1"/>
  <c r="D102"/>
  <c r="D101" s="1"/>
  <c r="G96"/>
  <c r="J96"/>
  <c r="D96"/>
  <c r="G93"/>
  <c r="G92" s="1"/>
  <c r="J93"/>
  <c r="J92" s="1"/>
  <c r="D93"/>
  <c r="D92" s="1"/>
  <c r="G88"/>
  <c r="J88"/>
  <c r="D88"/>
  <c r="G86"/>
  <c r="J86"/>
  <c r="D86"/>
  <c r="G77"/>
  <c r="J77"/>
  <c r="D77"/>
  <c r="G74"/>
  <c r="J74"/>
  <c r="D74"/>
  <c r="G63"/>
  <c r="J63"/>
  <c r="D63"/>
  <c r="G61"/>
  <c r="J61"/>
  <c r="D61"/>
  <c r="D60" s="1"/>
  <c r="G57"/>
  <c r="G56" s="1"/>
  <c r="J57"/>
  <c r="J56" s="1"/>
  <c r="D57"/>
  <c r="D56" s="1"/>
  <c r="G50"/>
  <c r="J50"/>
  <c r="D50"/>
  <c r="G28"/>
  <c r="J28"/>
  <c r="D28"/>
  <c r="D24" s="1"/>
  <c r="G22"/>
  <c r="J22"/>
  <c r="D22"/>
  <c r="G20"/>
  <c r="J20"/>
  <c r="D20"/>
  <c r="G16"/>
  <c r="G15" s="1"/>
  <c r="J16"/>
  <c r="J15" s="1"/>
  <c r="D16"/>
  <c r="D15" s="1"/>
  <c r="G12"/>
  <c r="G11" s="1"/>
  <c r="J12"/>
  <c r="J11" s="1"/>
  <c r="D12"/>
  <c r="D11" s="1"/>
  <c r="G8"/>
  <c r="G7" s="1"/>
  <c r="J8"/>
  <c r="J7" s="1"/>
  <c r="D8"/>
  <c r="D7" s="1"/>
  <c r="J117" l="1"/>
  <c r="G117"/>
  <c r="D117"/>
  <c r="D19"/>
  <c r="D49"/>
  <c r="D73"/>
  <c r="J113"/>
  <c r="G113"/>
  <c r="J60"/>
  <c r="G60"/>
  <c r="J73"/>
  <c r="G73"/>
  <c r="G49"/>
  <c r="D158"/>
  <c r="D157" s="1"/>
  <c r="D170"/>
  <c r="D169" s="1"/>
  <c r="J49"/>
  <c r="G24"/>
  <c r="G19" s="1"/>
  <c r="J158"/>
  <c r="J157" s="1"/>
  <c r="J170"/>
  <c r="J169" s="1"/>
  <c r="G158"/>
  <c r="G157" s="1"/>
  <c r="G170"/>
  <c r="G169" s="1"/>
  <c r="J24"/>
  <c r="J19" s="1"/>
  <c r="D113" l="1"/>
  <c r="D59"/>
  <c r="J59"/>
  <c r="J6" s="1"/>
  <c r="G59"/>
  <c r="G6" s="1"/>
  <c r="D6" l="1"/>
</calcChain>
</file>

<file path=xl/sharedStrings.xml><?xml version="1.0" encoding="utf-8"?>
<sst xmlns="http://schemas.openxmlformats.org/spreadsheetml/2006/main" count="523" uniqueCount="206">
  <si>
    <t/>
  </si>
  <si>
    <t>Наименование</t>
  </si>
  <si>
    <t>ЦСР</t>
  </si>
  <si>
    <t>ВР</t>
  </si>
  <si>
    <t>ВСЕГО</t>
  </si>
  <si>
    <t>Развитие культуры</t>
  </si>
  <si>
    <t>10 0 00 00000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</si>
  <si>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</si>
  <si>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</si>
  <si>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</si>
  <si>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</si>
  <si>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</si>
  <si>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</si>
  <si>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Реализация молодежной политики и патриотического воспитания граждан</t>
  </si>
  <si>
    <t>11 0 00 00000</t>
  </si>
  <si>
    <t>Развитие физической культуры и спорта</t>
  </si>
  <si>
    <t>14 0 00 00000</t>
  </si>
  <si>
    <t>Обеспечивающая подпрограмма</t>
  </si>
  <si>
    <t>14 1 00 00000</t>
  </si>
  <si>
    <t>Расходы на обеспечение деятельности (оказание услуг) муниципальных учреждений</t>
  </si>
  <si>
    <t>14 1 00 22001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</si>
  <si>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</si>
  <si>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</si>
  <si>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</si>
  <si>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</si>
  <si>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Социальная поддержка граждан</t>
  </si>
  <si>
    <t>15 0 00 00000</t>
  </si>
  <si>
    <t>15 1 00 22001</t>
  </si>
  <si>
    <t>Поддержка социально ориентированных некоммерческих организаций</t>
  </si>
  <si>
    <t>15 2 00 10010</t>
  </si>
  <si>
    <t>Предоставление субсидий бюджетным, автономным учреждениям и иным некоммерческим организациям</t>
  </si>
  <si>
    <t>600</t>
  </si>
  <si>
    <t>Меры социальной поддержки отдельных категорий граждан</t>
  </si>
  <si>
    <t>15 3 00 00000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</si>
  <si>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</si>
  <si>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</si>
  <si>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</si>
  <si>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</si>
  <si>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</si>
  <si>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</si>
  <si>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</si>
  <si>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</si>
  <si>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Развитие транспортного комплекса</t>
  </si>
  <si>
    <t>18 0 00 00000</t>
  </si>
  <si>
    <t>18 1 00 00000</t>
  </si>
  <si>
    <t>18 1 00 22001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</si>
  <si>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</si>
  <si>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</si>
  <si>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</si>
  <si>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</si>
  <si>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</si>
  <si>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</si>
  <si>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</si>
  <si>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</si>
  <si>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</si>
  <si>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</si>
  <si>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</si>
  <si>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</si>
  <si>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</si>
  <si>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</si>
  <si>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</si>
  <si>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</si>
  <si>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</si>
  <si>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</si>
  <si>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</si>
  <si>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</si>
  <si>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Межбюджетные трансферты</t>
  </si>
  <si>
    <t>500</t>
  </si>
  <si>
    <t>Переселение граждан из аварийного жилищного фонда (за счет средств МБ)</t>
  </si>
  <si>
    <t>20 3 00 S4003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</si>
  <si>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</si>
  <si>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</si>
  <si>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</si>
  <si>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</si>
  <si>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</si>
  <si>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</si>
  <si>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</si>
  <si>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</si>
  <si>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</si>
  <si>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</si>
  <si>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</si>
  <si>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</si>
  <si>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</si>
  <si>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</si>
  <si>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</si>
  <si>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</si>
  <si>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</si>
  <si>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</si>
  <si>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</si>
  <si>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</si>
  <si>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</si>
  <si>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</si>
  <si>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</si>
  <si>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</si>
  <si>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</si>
  <si>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</si>
  <si>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</si>
  <si>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</si>
  <si>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</si>
  <si>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</si>
  <si>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</si>
  <si>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</si>
  <si>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</si>
  <si>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</si>
  <si>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</si>
  <si>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</si>
  <si>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</si>
  <si>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</si>
  <si>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</si>
  <si>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</si>
  <si>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</si>
  <si>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</si>
  <si>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</si>
  <si>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</si>
  <si>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Прочие мероприятия по благоустройству</t>
  </si>
  <si>
    <t>23 2 00 10090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</si>
  <si>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</si>
  <si>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23 2 00 S2650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</si>
  <si>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</si>
  <si>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</si>
  <si>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</si>
  <si>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</si>
  <si>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</si>
  <si>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</si>
  <si>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</si>
  <si>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</si>
  <si>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</si>
  <si>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</si>
  <si>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</si>
  <si>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</si>
  <si>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</si>
  <si>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</si>
  <si>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</si>
  <si>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</si>
  <si>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</si>
  <si>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</si>
  <si>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</si>
  <si>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</si>
  <si>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</si>
  <si>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</si>
  <si>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</si>
  <si>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</si>
  <si>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</si>
  <si>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</si>
  <si>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</si>
  <si>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</si>
  <si>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</si>
  <si>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</si>
  <si>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</si>
  <si>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</si>
  <si>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</si>
  <si>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</si>
  <si>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</si>
  <si>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Переселение граждан из аварийного жилищного фонда</t>
  </si>
  <si>
    <t>20 3 00 1003 0</t>
  </si>
  <si>
    <t>20 3 00 L4970</t>
  </si>
  <si>
    <t>Реализация программ формирования современной городской среды</t>
  </si>
  <si>
    <t>Закупка товаров, работ и услуг для гос.нужд</t>
  </si>
  <si>
    <t>Ветеринарное обеспечение</t>
  </si>
  <si>
    <t>25 Т 00 00000</t>
  </si>
  <si>
    <t>25 Т 00 63360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</si>
  <si>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</si>
  <si>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</si>
  <si>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</si>
  <si>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</si>
  <si>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</si>
  <si>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Бюдж.инвестиции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</si>
  <si>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</si>
  <si>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</si>
  <si>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</si>
  <si>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10 1 00 00000</t>
  </si>
  <si>
    <t>11 1 00 00000</t>
  </si>
  <si>
    <t>Реализация мероприятий по обеспечению жильем молодых семей</t>
  </si>
  <si>
    <t>Распределение бюджетных ассигнований по целевым статьям и группам видов расходов на реализацию муниципальных  программ                                                                                                                                                       на 2022 год и на плановый период 2023 и 2024 годов</t>
  </si>
  <si>
    <t>Рубли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</si>
  <si>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</si>
  <si>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</si>
  <si>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 xml:space="preserve">Содействие развитию добровольных народных дружин в сфере охраны общественного порядка </t>
  </si>
  <si>
    <t xml:space="preserve">Социальное обеспечение и иные выплаты населению
</t>
  </si>
  <si>
    <t xml:space="preserve">Безопасность дорожного движения </t>
  </si>
  <si>
    <t>Организация профилактических мероприятий по пропаганде безопасности дорожного движения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</si>
  <si>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</si>
  <si>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Профилактика экстремизма и терроризма</t>
  </si>
  <si>
    <t>Приобретение, установка и обслуживание систем безопасности</t>
  </si>
  <si>
    <t>10 1 00 22001</t>
  </si>
  <si>
    <t>11 1 00 22001</t>
  </si>
  <si>
    <t>Сумма уточнений (+, -)</t>
  </si>
  <si>
    <t>Сумма на 2022 год</t>
  </si>
  <si>
    <t>Сумма на 2023 год</t>
  </si>
  <si>
    <t>23 2 00 10100</t>
  </si>
  <si>
    <t>Реализация мероприятий муниципальной программы формирования современной городской среды</t>
  </si>
  <si>
    <t>32 2 00 10060</t>
  </si>
  <si>
    <t>20 2 00 S4701</t>
  </si>
  <si>
    <t>17 0 00 00000</t>
  </si>
  <si>
    <t>17 1 00 00000</t>
  </si>
  <si>
    <t>17 1 00 10040</t>
  </si>
  <si>
    <t>17 2 00 00000</t>
  </si>
  <si>
    <t>17 2 00 10010</t>
  </si>
  <si>
    <t>17 4 00 00000</t>
  </si>
  <si>
    <t>17 4 00 10020</t>
  </si>
  <si>
    <t>20 2 00 10020</t>
  </si>
  <si>
    <t>20 2 00 64701</t>
  </si>
  <si>
    <t>23 2 F2 55550</t>
  </si>
  <si>
    <t>23 2 F2 Д5550</t>
  </si>
  <si>
    <t>20 2 00 10030</t>
  </si>
  <si>
    <t>Приложение № 2
к решению городского Совета  
№ IV - 53-2 от 18.03.2022</t>
  </si>
</sst>
</file>

<file path=xl/styles.xml><?xml version="1.0" encoding="utf-8"?>
<styleSheet xmlns="http://schemas.openxmlformats.org/spreadsheetml/2006/main">
  <fonts count="15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2" fillId="0" borderId="1" xfId="0" applyFont="1" applyBorder="1">
      <alignment vertical="top" wrapText="1"/>
    </xf>
    <xf numFmtId="0" fontId="5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>
      <alignment vertical="top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>
      <alignment vertical="top" wrapText="1"/>
    </xf>
    <xf numFmtId="0" fontId="7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>
      <alignment vertical="top" wrapText="1"/>
    </xf>
    <xf numFmtId="0" fontId="9" fillId="0" borderId="1" xfId="0" applyFont="1" applyBorder="1">
      <alignment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" fillId="3" borderId="1" xfId="0" applyFont="1" applyFill="1" applyBorder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2" borderId="1" xfId="0" applyFont="1" applyFill="1" applyBorder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5"/>
  <sheetViews>
    <sheetView tabSelected="1" zoomScale="90" zoomScaleNormal="90" workbookViewId="0">
      <selection activeCell="A2" sqref="A2:J2"/>
    </sheetView>
  </sheetViews>
  <sheetFormatPr defaultRowHeight="12.75" outlineLevelRow="1"/>
  <cols>
    <col min="1" max="1" width="109.5" customWidth="1"/>
    <col min="2" max="2" width="17.6640625" customWidth="1"/>
    <col min="3" max="3" width="8.83203125" customWidth="1"/>
    <col min="4" max="6" width="17.1640625" customWidth="1"/>
    <col min="7" max="9" width="17" customWidth="1"/>
    <col min="10" max="10" width="16.33203125" customWidth="1"/>
    <col min="11" max="11" width="20.33203125" customWidth="1"/>
    <col min="12" max="12" width="16" customWidth="1"/>
    <col min="13" max="13" width="17.1640625" customWidth="1"/>
    <col min="14" max="14" width="19.6640625" customWidth="1"/>
  </cols>
  <sheetData>
    <row r="1" spans="1:14">
      <c r="A1" t="s">
        <v>0</v>
      </c>
    </row>
    <row r="2" spans="1:14" ht="57" customHeight="1">
      <c r="A2" s="57" t="s">
        <v>205</v>
      </c>
      <c r="B2" s="57"/>
      <c r="C2" s="57"/>
      <c r="D2" s="57"/>
      <c r="E2" s="57"/>
      <c r="F2" s="57"/>
      <c r="G2" s="57"/>
      <c r="H2" s="57"/>
      <c r="I2" s="57"/>
      <c r="J2" s="57"/>
    </row>
    <row r="3" spans="1:14" ht="43.5" customHeight="1">
      <c r="A3" s="58" t="s">
        <v>173</v>
      </c>
      <c r="B3" s="58"/>
      <c r="C3" s="58"/>
      <c r="D3" s="58"/>
      <c r="E3" s="58"/>
      <c r="F3" s="58"/>
      <c r="G3" s="58"/>
      <c r="H3" s="58"/>
      <c r="I3" s="58"/>
      <c r="J3" s="58"/>
    </row>
    <row r="4" spans="1:14" ht="13.7" customHeight="1">
      <c r="A4" s="59" t="s">
        <v>174</v>
      </c>
      <c r="B4" s="60"/>
      <c r="C4" s="60"/>
      <c r="D4" s="60"/>
      <c r="E4" s="60"/>
      <c r="F4" s="60"/>
      <c r="G4" s="60"/>
      <c r="H4" s="60"/>
      <c r="I4" s="60"/>
      <c r="J4" s="60"/>
    </row>
    <row r="5" spans="1:14" ht="28.9" customHeight="1">
      <c r="A5" s="1" t="s">
        <v>1</v>
      </c>
      <c r="B5" s="1" t="s">
        <v>2</v>
      </c>
      <c r="C5" s="1" t="s">
        <v>3</v>
      </c>
      <c r="D5" s="1">
        <v>2022</v>
      </c>
      <c r="E5" s="56" t="s">
        <v>186</v>
      </c>
      <c r="F5" s="56" t="s">
        <v>187</v>
      </c>
      <c r="G5" s="1">
        <v>2023</v>
      </c>
      <c r="H5" s="56" t="s">
        <v>186</v>
      </c>
      <c r="I5" s="56" t="s">
        <v>188</v>
      </c>
      <c r="J5" s="1">
        <v>2024</v>
      </c>
    </row>
    <row r="6" spans="1:14" ht="13.15" customHeight="1">
      <c r="A6" s="2" t="s">
        <v>4</v>
      </c>
      <c r="B6" s="1" t="s">
        <v>0</v>
      </c>
      <c r="C6" s="1" t="s">
        <v>0</v>
      </c>
      <c r="D6" s="32">
        <f t="shared" ref="D6:J6" si="0">D7+D11+D15+D19+D49+D59+D104+D108+D113+D150+D157+D164+D169+D37</f>
        <v>389540592.65982544</v>
      </c>
      <c r="E6" s="32">
        <f t="shared" si="0"/>
        <v>448529633.71000004</v>
      </c>
      <c r="F6" s="32">
        <f t="shared" si="0"/>
        <v>838070226.36982548</v>
      </c>
      <c r="G6" s="32">
        <f t="shared" si="0"/>
        <v>322043774.99217528</v>
      </c>
      <c r="H6" s="32">
        <f t="shared" si="0"/>
        <v>2354298.17</v>
      </c>
      <c r="I6" s="32">
        <f t="shared" si="0"/>
        <v>324398073.1621753</v>
      </c>
      <c r="J6" s="32">
        <f t="shared" si="0"/>
        <v>325524683.81769818</v>
      </c>
    </row>
    <row r="7" spans="1:14" ht="14.45" customHeight="1">
      <c r="A7" s="38" t="s">
        <v>5</v>
      </c>
      <c r="B7" s="4" t="s">
        <v>6</v>
      </c>
      <c r="C7" s="4" t="s">
        <v>0</v>
      </c>
      <c r="D7" s="47">
        <f t="shared" ref="D7:F9" si="1">D8</f>
        <v>19000830.789999999</v>
      </c>
      <c r="E7" s="47">
        <f t="shared" si="1"/>
        <v>0</v>
      </c>
      <c r="F7" s="47">
        <f t="shared" si="1"/>
        <v>19000830.789999999</v>
      </c>
      <c r="G7" s="5">
        <f t="shared" ref="G7:J7" si="2">G8</f>
        <v>20307398.990000002</v>
      </c>
      <c r="H7" s="5">
        <f t="shared" si="2"/>
        <v>0</v>
      </c>
      <c r="I7" s="5">
        <f t="shared" si="2"/>
        <v>20307398.990000002</v>
      </c>
      <c r="J7" s="5">
        <f t="shared" si="2"/>
        <v>20621524.190000001</v>
      </c>
    </row>
    <row r="8" spans="1:14">
      <c r="A8" s="25" t="s">
        <v>17</v>
      </c>
      <c r="B8" s="4" t="s">
        <v>170</v>
      </c>
      <c r="C8" s="4" t="s">
        <v>0</v>
      </c>
      <c r="D8" s="5">
        <f t="shared" si="1"/>
        <v>19000830.789999999</v>
      </c>
      <c r="E8" s="5">
        <f t="shared" si="1"/>
        <v>0</v>
      </c>
      <c r="F8" s="5">
        <f t="shared" si="1"/>
        <v>19000830.789999999</v>
      </c>
      <c r="G8" s="5">
        <f t="shared" ref="G8:J9" si="3">G9</f>
        <v>20307398.990000002</v>
      </c>
      <c r="H8" s="5">
        <f t="shared" si="3"/>
        <v>0</v>
      </c>
      <c r="I8" s="5">
        <f t="shared" si="3"/>
        <v>20307398.990000002</v>
      </c>
      <c r="J8" s="5">
        <f t="shared" si="3"/>
        <v>20621524.190000001</v>
      </c>
    </row>
    <row r="9" spans="1:14" ht="13.5">
      <c r="A9" s="26" t="s">
        <v>19</v>
      </c>
      <c r="B9" s="7" t="s">
        <v>184</v>
      </c>
      <c r="C9" s="7" t="s">
        <v>0</v>
      </c>
      <c r="D9" s="8">
        <f t="shared" si="1"/>
        <v>19000830.789999999</v>
      </c>
      <c r="E9" s="8">
        <f t="shared" si="1"/>
        <v>0</v>
      </c>
      <c r="F9" s="8">
        <f t="shared" si="1"/>
        <v>19000830.789999999</v>
      </c>
      <c r="G9" s="8">
        <f t="shared" si="3"/>
        <v>20307398.990000002</v>
      </c>
      <c r="H9" s="8">
        <f t="shared" si="3"/>
        <v>0</v>
      </c>
      <c r="I9" s="8">
        <f t="shared" si="3"/>
        <v>20307398.990000002</v>
      </c>
      <c r="J9" s="8">
        <f t="shared" si="3"/>
        <v>20621524.190000001</v>
      </c>
      <c r="L9" s="52"/>
      <c r="M9" s="52"/>
      <c r="N9" s="52"/>
    </row>
    <row r="10" spans="1:14" ht="14.45" customHeight="1">
      <c r="A10" s="27" t="s">
        <v>30</v>
      </c>
      <c r="B10" s="22" t="s">
        <v>184</v>
      </c>
      <c r="C10" s="33">
        <v>600</v>
      </c>
      <c r="D10" s="28">
        <v>19000830.789999999</v>
      </c>
      <c r="E10" s="28">
        <v>0</v>
      </c>
      <c r="F10" s="28">
        <f>D10+E10</f>
        <v>19000830.789999999</v>
      </c>
      <c r="G10" s="28">
        <v>20307398.990000002</v>
      </c>
      <c r="H10" s="28">
        <v>0</v>
      </c>
      <c r="I10" s="28">
        <f>G10+H10</f>
        <v>20307398.990000002</v>
      </c>
      <c r="J10" s="28">
        <v>20621524.190000001</v>
      </c>
      <c r="L10" s="52"/>
      <c r="M10" s="52"/>
      <c r="N10" s="52"/>
    </row>
    <row r="11" spans="1:14">
      <c r="A11" s="38" t="s">
        <v>13</v>
      </c>
      <c r="B11" s="4" t="s">
        <v>14</v>
      </c>
      <c r="C11" s="34" t="s">
        <v>0</v>
      </c>
      <c r="D11" s="47">
        <f t="shared" ref="D11:F13" si="4">D12</f>
        <v>3042387.4798254715</v>
      </c>
      <c r="E11" s="47">
        <f t="shared" si="4"/>
        <v>0</v>
      </c>
      <c r="F11" s="47">
        <f t="shared" si="4"/>
        <v>3042387.4798254715</v>
      </c>
      <c r="G11" s="5">
        <f t="shared" ref="G11:J11" si="5">G12</f>
        <v>3103766.1921753325</v>
      </c>
      <c r="H11" s="5">
        <f t="shared" si="5"/>
        <v>0</v>
      </c>
      <c r="I11" s="5">
        <f t="shared" si="5"/>
        <v>3103766.1921753325</v>
      </c>
      <c r="J11" s="5">
        <f t="shared" si="5"/>
        <v>3179879.4776981925</v>
      </c>
      <c r="M11" s="52"/>
      <c r="N11" s="52"/>
    </row>
    <row r="12" spans="1:14">
      <c r="A12" s="25" t="s">
        <v>17</v>
      </c>
      <c r="B12" s="4" t="s">
        <v>171</v>
      </c>
      <c r="C12" s="34" t="s">
        <v>0</v>
      </c>
      <c r="D12" s="47">
        <f t="shared" si="4"/>
        <v>3042387.4798254715</v>
      </c>
      <c r="E12" s="47">
        <f t="shared" si="4"/>
        <v>0</v>
      </c>
      <c r="F12" s="47">
        <f t="shared" si="4"/>
        <v>3042387.4798254715</v>
      </c>
      <c r="G12" s="5">
        <f t="shared" ref="G12:J13" si="6">G13</f>
        <v>3103766.1921753325</v>
      </c>
      <c r="H12" s="5">
        <f t="shared" si="6"/>
        <v>0</v>
      </c>
      <c r="I12" s="5">
        <f t="shared" si="6"/>
        <v>3103766.1921753325</v>
      </c>
      <c r="J12" s="5">
        <f t="shared" si="6"/>
        <v>3179879.4776981925</v>
      </c>
      <c r="L12" s="52"/>
      <c r="M12" s="52"/>
      <c r="N12" s="52"/>
    </row>
    <row r="13" spans="1:14" ht="13.5">
      <c r="A13" s="26" t="s">
        <v>19</v>
      </c>
      <c r="B13" s="7" t="s">
        <v>185</v>
      </c>
      <c r="C13" s="35" t="s">
        <v>0</v>
      </c>
      <c r="D13" s="48">
        <f t="shared" si="4"/>
        <v>3042387.4798254715</v>
      </c>
      <c r="E13" s="48">
        <f t="shared" si="4"/>
        <v>0</v>
      </c>
      <c r="F13" s="48">
        <f t="shared" si="4"/>
        <v>3042387.4798254715</v>
      </c>
      <c r="G13" s="8">
        <f t="shared" si="6"/>
        <v>3103766.1921753325</v>
      </c>
      <c r="H13" s="8">
        <f t="shared" si="6"/>
        <v>0</v>
      </c>
      <c r="I13" s="8">
        <f t="shared" si="6"/>
        <v>3103766.1921753325</v>
      </c>
      <c r="J13" s="8">
        <f t="shared" si="6"/>
        <v>3179879.4776981925</v>
      </c>
      <c r="L13" s="52"/>
      <c r="M13" s="52"/>
      <c r="N13" s="52"/>
    </row>
    <row r="14" spans="1:14" ht="14.45" customHeight="1">
      <c r="A14" s="27" t="s">
        <v>30</v>
      </c>
      <c r="B14" s="22" t="s">
        <v>185</v>
      </c>
      <c r="C14" s="33">
        <v>600</v>
      </c>
      <c r="D14" s="28">
        <v>3042387.4798254715</v>
      </c>
      <c r="E14" s="28">
        <v>0</v>
      </c>
      <c r="F14" s="28">
        <f>D14+E14</f>
        <v>3042387.4798254715</v>
      </c>
      <c r="G14" s="28">
        <v>3103766.1921753325</v>
      </c>
      <c r="H14" s="28">
        <v>0</v>
      </c>
      <c r="I14" s="28">
        <f>G14+H14</f>
        <v>3103766.1921753325</v>
      </c>
      <c r="J14" s="28">
        <v>3179879.4776981925</v>
      </c>
      <c r="L14" s="52"/>
      <c r="M14" s="52"/>
      <c r="N14" s="52"/>
    </row>
    <row r="15" spans="1:14" ht="14.45" customHeight="1">
      <c r="A15" s="38" t="s">
        <v>15</v>
      </c>
      <c r="B15" s="4" t="s">
        <v>16</v>
      </c>
      <c r="C15" s="34" t="s">
        <v>0</v>
      </c>
      <c r="D15" s="47">
        <f t="shared" ref="D15:F17" si="7">D16</f>
        <v>45622096.439999998</v>
      </c>
      <c r="E15" s="47">
        <f t="shared" si="7"/>
        <v>0</v>
      </c>
      <c r="F15" s="47">
        <f t="shared" si="7"/>
        <v>45622096.439999998</v>
      </c>
      <c r="G15" s="5">
        <f t="shared" ref="G15:J15" si="8">G16</f>
        <v>42374136.969999999</v>
      </c>
      <c r="H15" s="5">
        <f t="shared" si="8"/>
        <v>0</v>
      </c>
      <c r="I15" s="5">
        <f t="shared" si="8"/>
        <v>42374136.969999999</v>
      </c>
      <c r="J15" s="5">
        <f t="shared" si="8"/>
        <v>43826403.630000003</v>
      </c>
    </row>
    <row r="16" spans="1:14" ht="14.45" customHeight="1">
      <c r="A16" s="25" t="s">
        <v>17</v>
      </c>
      <c r="B16" s="4" t="s">
        <v>18</v>
      </c>
      <c r="C16" s="34" t="s">
        <v>0</v>
      </c>
      <c r="D16" s="47">
        <f t="shared" si="7"/>
        <v>45622096.439999998</v>
      </c>
      <c r="E16" s="47">
        <f t="shared" si="7"/>
        <v>0</v>
      </c>
      <c r="F16" s="47">
        <f t="shared" si="7"/>
        <v>45622096.439999998</v>
      </c>
      <c r="G16" s="5">
        <f t="shared" ref="G16:J17" si="9">G17</f>
        <v>42374136.969999999</v>
      </c>
      <c r="H16" s="5">
        <f t="shared" si="9"/>
        <v>0</v>
      </c>
      <c r="I16" s="5">
        <f t="shared" si="9"/>
        <v>42374136.969999999</v>
      </c>
      <c r="J16" s="5">
        <f t="shared" si="9"/>
        <v>43826403.630000003</v>
      </c>
      <c r="L16" s="52"/>
      <c r="M16" s="52"/>
      <c r="N16" s="52"/>
    </row>
    <row r="17" spans="1:14" ht="13.5">
      <c r="A17" s="26" t="s">
        <v>19</v>
      </c>
      <c r="B17" s="7" t="s">
        <v>20</v>
      </c>
      <c r="C17" s="35" t="s">
        <v>0</v>
      </c>
      <c r="D17" s="48">
        <f t="shared" si="7"/>
        <v>45622096.439999998</v>
      </c>
      <c r="E17" s="48">
        <f t="shared" si="7"/>
        <v>0</v>
      </c>
      <c r="F17" s="48">
        <f t="shared" si="7"/>
        <v>45622096.439999998</v>
      </c>
      <c r="G17" s="8">
        <f t="shared" si="9"/>
        <v>42374136.969999999</v>
      </c>
      <c r="H17" s="8">
        <f t="shared" si="9"/>
        <v>0</v>
      </c>
      <c r="I17" s="8">
        <f t="shared" si="9"/>
        <v>42374136.969999999</v>
      </c>
      <c r="J17" s="8">
        <f t="shared" si="9"/>
        <v>43826403.630000003</v>
      </c>
      <c r="L17" s="52"/>
      <c r="M17" s="52"/>
      <c r="N17" s="52"/>
    </row>
    <row r="18" spans="1:14" ht="14.45" customHeight="1">
      <c r="A18" s="27" t="s">
        <v>30</v>
      </c>
      <c r="B18" s="10" t="s">
        <v>20</v>
      </c>
      <c r="C18" s="33">
        <v>600</v>
      </c>
      <c r="D18" s="28">
        <v>45622096.439999998</v>
      </c>
      <c r="E18" s="28">
        <v>0</v>
      </c>
      <c r="F18" s="28">
        <f>D18+E18</f>
        <v>45622096.439999998</v>
      </c>
      <c r="G18" s="28">
        <v>42374136.969999999</v>
      </c>
      <c r="H18" s="28">
        <v>0</v>
      </c>
      <c r="I18" s="28">
        <f>G18+H18</f>
        <v>42374136.969999999</v>
      </c>
      <c r="J18" s="28">
        <v>43826403.630000003</v>
      </c>
      <c r="L18" s="52"/>
      <c r="M18" s="52"/>
      <c r="N18" s="52"/>
    </row>
    <row r="19" spans="1:14" ht="14.45" customHeight="1">
      <c r="A19" s="38" t="s">
        <v>25</v>
      </c>
      <c r="B19" s="4" t="s">
        <v>26</v>
      </c>
      <c r="C19" s="34" t="s">
        <v>0</v>
      </c>
      <c r="D19" s="47">
        <f t="shared" ref="D19:J19" si="10">D20+D22+D24</f>
        <v>8986526</v>
      </c>
      <c r="E19" s="47">
        <f t="shared" si="10"/>
        <v>2402580</v>
      </c>
      <c r="F19" s="47">
        <f t="shared" si="10"/>
        <v>11389106</v>
      </c>
      <c r="G19" s="5">
        <f t="shared" si="10"/>
        <v>9211122</v>
      </c>
      <c r="H19" s="5">
        <f t="shared" si="10"/>
        <v>0</v>
      </c>
      <c r="I19" s="5">
        <f t="shared" si="10"/>
        <v>9211122</v>
      </c>
      <c r="J19" s="5">
        <f t="shared" si="10"/>
        <v>9211122</v>
      </c>
      <c r="L19" s="52"/>
      <c r="M19" s="52"/>
      <c r="N19" s="52"/>
    </row>
    <row r="20" spans="1:14" ht="13.5">
      <c r="A20" s="6" t="s">
        <v>19</v>
      </c>
      <c r="B20" s="7" t="s">
        <v>27</v>
      </c>
      <c r="C20" s="35" t="s">
        <v>0</v>
      </c>
      <c r="D20" s="48">
        <f>D21</f>
        <v>350000</v>
      </c>
      <c r="E20" s="48">
        <f>E21</f>
        <v>0</v>
      </c>
      <c r="F20" s="48">
        <f>F21</f>
        <v>350000</v>
      </c>
      <c r="G20" s="8">
        <f t="shared" ref="G20:J20" si="11">G21</f>
        <v>362000</v>
      </c>
      <c r="H20" s="8">
        <f t="shared" si="11"/>
        <v>0</v>
      </c>
      <c r="I20" s="8">
        <f t="shared" si="11"/>
        <v>362000</v>
      </c>
      <c r="J20" s="8">
        <f t="shared" si="11"/>
        <v>362000</v>
      </c>
      <c r="L20" s="52"/>
      <c r="M20" s="52"/>
      <c r="N20" s="52"/>
    </row>
    <row r="21" spans="1:14">
      <c r="A21" s="9" t="s">
        <v>9</v>
      </c>
      <c r="B21" s="10" t="s">
        <v>27</v>
      </c>
      <c r="C21" s="33" t="s">
        <v>10</v>
      </c>
      <c r="D21" s="29">
        <v>350000</v>
      </c>
      <c r="E21" s="29">
        <v>0</v>
      </c>
      <c r="F21" s="29">
        <f>D21+E21</f>
        <v>350000</v>
      </c>
      <c r="G21" s="11">
        <v>362000</v>
      </c>
      <c r="H21" s="11">
        <v>0</v>
      </c>
      <c r="I21" s="11">
        <f>G21+H21</f>
        <v>362000</v>
      </c>
      <c r="J21" s="11">
        <v>362000</v>
      </c>
      <c r="L21" s="52"/>
      <c r="M21" s="52"/>
      <c r="N21" s="52"/>
    </row>
    <row r="22" spans="1:14" ht="13.5">
      <c r="A22" s="6" t="s">
        <v>28</v>
      </c>
      <c r="B22" s="7" t="s">
        <v>29</v>
      </c>
      <c r="C22" s="35" t="s">
        <v>0</v>
      </c>
      <c r="D22" s="48">
        <f>D23</f>
        <v>2000000</v>
      </c>
      <c r="E22" s="48">
        <f>E23</f>
        <v>0</v>
      </c>
      <c r="F22" s="48">
        <f>F23</f>
        <v>2000000</v>
      </c>
      <c r="G22" s="8">
        <f t="shared" ref="G22:J22" si="12">G23</f>
        <v>2000000</v>
      </c>
      <c r="H22" s="8">
        <f t="shared" si="12"/>
        <v>0</v>
      </c>
      <c r="I22" s="8">
        <f t="shared" si="12"/>
        <v>2000000</v>
      </c>
      <c r="J22" s="8">
        <f t="shared" si="12"/>
        <v>2000000</v>
      </c>
      <c r="L22" s="52"/>
      <c r="M22" s="52"/>
      <c r="N22" s="52"/>
    </row>
    <row r="23" spans="1:14">
      <c r="A23" s="9" t="s">
        <v>30</v>
      </c>
      <c r="B23" s="10" t="s">
        <v>29</v>
      </c>
      <c r="C23" s="33" t="s">
        <v>31</v>
      </c>
      <c r="D23" s="29">
        <v>2000000</v>
      </c>
      <c r="E23" s="29">
        <v>0</v>
      </c>
      <c r="F23" s="29">
        <f>D23+E23</f>
        <v>2000000</v>
      </c>
      <c r="G23" s="11">
        <v>2000000</v>
      </c>
      <c r="H23" s="11">
        <v>0</v>
      </c>
      <c r="I23" s="11">
        <f>G23+H23</f>
        <v>2000000</v>
      </c>
      <c r="J23" s="11">
        <v>2000000</v>
      </c>
      <c r="L23" s="52"/>
      <c r="M23" s="52"/>
      <c r="N23" s="52"/>
    </row>
    <row r="24" spans="1:14">
      <c r="A24" s="3" t="s">
        <v>32</v>
      </c>
      <c r="B24" s="4" t="s">
        <v>33</v>
      </c>
      <c r="C24" s="34" t="s">
        <v>0</v>
      </c>
      <c r="D24" s="47">
        <f t="shared" ref="D24:J24" si="13">D25+D28+D31+D33</f>
        <v>6636526</v>
      </c>
      <c r="E24" s="47">
        <f t="shared" si="13"/>
        <v>2402580</v>
      </c>
      <c r="F24" s="47">
        <f t="shared" si="13"/>
        <v>9039106</v>
      </c>
      <c r="G24" s="5">
        <f t="shared" si="13"/>
        <v>6849122</v>
      </c>
      <c r="H24" s="5">
        <f t="shared" si="13"/>
        <v>0</v>
      </c>
      <c r="I24" s="5">
        <f t="shared" si="13"/>
        <v>6849122</v>
      </c>
      <c r="J24" s="5">
        <f t="shared" si="13"/>
        <v>6849122</v>
      </c>
      <c r="L24" s="52"/>
      <c r="M24" s="52"/>
      <c r="N24" s="52"/>
    </row>
    <row r="25" spans="1:14" ht="13.5">
      <c r="A25" s="6" t="s">
        <v>34</v>
      </c>
      <c r="B25" s="7" t="s">
        <v>35</v>
      </c>
      <c r="C25" s="35" t="s">
        <v>0</v>
      </c>
      <c r="D25" s="48">
        <f>D26+D27</f>
        <v>375000</v>
      </c>
      <c r="E25" s="48">
        <f>E26+E27</f>
        <v>1472580</v>
      </c>
      <c r="F25" s="48">
        <f>F26+F27</f>
        <v>1847580</v>
      </c>
      <c r="G25" s="8">
        <f t="shared" ref="G25:J25" si="14">G26+G27</f>
        <v>375000</v>
      </c>
      <c r="H25" s="8">
        <f t="shared" ref="H25:I25" si="15">H26+H27</f>
        <v>0</v>
      </c>
      <c r="I25" s="8">
        <f t="shared" si="15"/>
        <v>375000</v>
      </c>
      <c r="J25" s="8">
        <f t="shared" si="14"/>
        <v>375000</v>
      </c>
      <c r="L25" s="52"/>
      <c r="M25" s="52"/>
      <c r="N25" s="52"/>
    </row>
    <row r="26" spans="1:14">
      <c r="A26" s="9" t="s">
        <v>9</v>
      </c>
      <c r="B26" s="10" t="s">
        <v>35</v>
      </c>
      <c r="C26" s="33" t="s">
        <v>10</v>
      </c>
      <c r="D26" s="29">
        <v>375000</v>
      </c>
      <c r="E26" s="29">
        <v>0</v>
      </c>
      <c r="F26" s="29">
        <f>D26+E26</f>
        <v>375000</v>
      </c>
      <c r="G26" s="11">
        <v>375000</v>
      </c>
      <c r="H26" s="11">
        <v>0</v>
      </c>
      <c r="I26" s="11">
        <f>G26+H26</f>
        <v>375000</v>
      </c>
      <c r="J26" s="11">
        <v>375000</v>
      </c>
      <c r="L26" s="52"/>
      <c r="M26" s="52"/>
      <c r="N26" s="52"/>
    </row>
    <row r="27" spans="1:14" ht="12.75" customHeight="1" outlineLevel="1">
      <c r="A27" s="9" t="s">
        <v>11</v>
      </c>
      <c r="B27" s="10" t="s">
        <v>35</v>
      </c>
      <c r="C27" s="33" t="s">
        <v>12</v>
      </c>
      <c r="D27" s="29">
        <v>0</v>
      </c>
      <c r="E27" s="28">
        <v>1472580</v>
      </c>
      <c r="F27" s="29">
        <f>D27+E27</f>
        <v>1472580</v>
      </c>
      <c r="G27" s="11">
        <v>0</v>
      </c>
      <c r="H27" s="11">
        <v>0</v>
      </c>
      <c r="I27" s="11">
        <v>0</v>
      </c>
      <c r="J27" s="11">
        <v>0</v>
      </c>
      <c r="L27" s="52"/>
      <c r="M27" s="52"/>
      <c r="N27" s="52"/>
    </row>
    <row r="28" spans="1:14" ht="14.45" customHeight="1">
      <c r="A28" s="6" t="s">
        <v>36</v>
      </c>
      <c r="B28" s="7" t="s">
        <v>37</v>
      </c>
      <c r="C28" s="35" t="s">
        <v>0</v>
      </c>
      <c r="D28" s="48">
        <f>D29+D30</f>
        <v>1069900</v>
      </c>
      <c r="E28" s="48">
        <f>E29+E30</f>
        <v>0</v>
      </c>
      <c r="F28" s="48">
        <f>F29+F30</f>
        <v>1069900</v>
      </c>
      <c r="G28" s="8">
        <f t="shared" ref="G28:J28" si="16">G29+G30</f>
        <v>1069900</v>
      </c>
      <c r="H28" s="8">
        <f t="shared" ref="H28:I28" si="17">H29+H30</f>
        <v>0</v>
      </c>
      <c r="I28" s="8">
        <f t="shared" si="17"/>
        <v>1069900</v>
      </c>
      <c r="J28" s="8">
        <f t="shared" si="16"/>
        <v>1069900</v>
      </c>
      <c r="L28" s="52"/>
      <c r="M28" s="52"/>
      <c r="N28" s="52"/>
    </row>
    <row r="29" spans="1:14">
      <c r="A29" s="9" t="s">
        <v>9</v>
      </c>
      <c r="B29" s="10" t="s">
        <v>37</v>
      </c>
      <c r="C29" s="33" t="s">
        <v>10</v>
      </c>
      <c r="D29" s="29">
        <v>174900</v>
      </c>
      <c r="E29" s="29">
        <v>0</v>
      </c>
      <c r="F29" s="29">
        <f>D29+E29</f>
        <v>174900</v>
      </c>
      <c r="G29" s="11">
        <v>174900</v>
      </c>
      <c r="H29" s="11">
        <v>0</v>
      </c>
      <c r="I29" s="11">
        <f>G29+H29</f>
        <v>174900</v>
      </c>
      <c r="J29" s="11">
        <v>174900</v>
      </c>
    </row>
    <row r="30" spans="1:14">
      <c r="A30" s="9" t="s">
        <v>11</v>
      </c>
      <c r="B30" s="10" t="s">
        <v>37</v>
      </c>
      <c r="C30" s="33" t="s">
        <v>12</v>
      </c>
      <c r="D30" s="29">
        <v>895000</v>
      </c>
      <c r="E30" s="29">
        <v>0</v>
      </c>
      <c r="F30" s="29">
        <f>D30+E30</f>
        <v>895000</v>
      </c>
      <c r="G30" s="11">
        <v>895000</v>
      </c>
      <c r="H30" s="11">
        <v>0</v>
      </c>
      <c r="I30" s="11">
        <f>G30+H30</f>
        <v>895000</v>
      </c>
      <c r="J30" s="11">
        <v>895000</v>
      </c>
    </row>
    <row r="31" spans="1:14" ht="27">
      <c r="A31" s="6" t="s">
        <v>38</v>
      </c>
      <c r="B31" s="7" t="s">
        <v>39</v>
      </c>
      <c r="C31" s="35" t="s">
        <v>0</v>
      </c>
      <c r="D31" s="48">
        <f>D32</f>
        <v>1500000</v>
      </c>
      <c r="E31" s="48">
        <f>E32</f>
        <v>0</v>
      </c>
      <c r="F31" s="48">
        <f>F32</f>
        <v>1500000</v>
      </c>
      <c r="G31" s="8">
        <f t="shared" ref="G31:J31" si="18">G32</f>
        <v>1500000</v>
      </c>
      <c r="H31" s="8">
        <f t="shared" si="18"/>
        <v>0</v>
      </c>
      <c r="I31" s="8">
        <f t="shared" si="18"/>
        <v>1500000</v>
      </c>
      <c r="J31" s="8">
        <f t="shared" si="18"/>
        <v>1500000</v>
      </c>
      <c r="L31" s="52"/>
      <c r="M31" s="52"/>
      <c r="N31" s="52"/>
    </row>
    <row r="32" spans="1:14">
      <c r="A32" s="9" t="s">
        <v>11</v>
      </c>
      <c r="B32" s="10" t="s">
        <v>39</v>
      </c>
      <c r="C32" s="33" t="s">
        <v>12</v>
      </c>
      <c r="D32" s="28">
        <v>1500000</v>
      </c>
      <c r="E32" s="28">
        <v>0</v>
      </c>
      <c r="F32" s="28">
        <f>D32+E32</f>
        <v>1500000</v>
      </c>
      <c r="G32" s="28">
        <v>1500000</v>
      </c>
      <c r="H32" s="28">
        <v>0</v>
      </c>
      <c r="I32" s="28">
        <f>G32+H32</f>
        <v>1500000</v>
      </c>
      <c r="J32" s="28">
        <v>1500000</v>
      </c>
      <c r="L32" s="52"/>
      <c r="M32" s="52"/>
      <c r="N32" s="52"/>
    </row>
    <row r="33" spans="1:14" ht="27">
      <c r="A33" s="6" t="s">
        <v>40</v>
      </c>
      <c r="B33" s="7" t="s">
        <v>41</v>
      </c>
      <c r="C33" s="35" t="s">
        <v>0</v>
      </c>
      <c r="D33" s="48">
        <f>D34+D35+D36</f>
        <v>3691626</v>
      </c>
      <c r="E33" s="48">
        <f t="shared" ref="E33:J33" si="19">E34+E35+E36</f>
        <v>930000</v>
      </c>
      <c r="F33" s="48">
        <f t="shared" si="19"/>
        <v>4621626</v>
      </c>
      <c r="G33" s="48">
        <f t="shared" si="19"/>
        <v>3904222</v>
      </c>
      <c r="H33" s="48">
        <f t="shared" si="19"/>
        <v>0</v>
      </c>
      <c r="I33" s="48">
        <f t="shared" si="19"/>
        <v>3904222</v>
      </c>
      <c r="J33" s="48">
        <f t="shared" si="19"/>
        <v>3904222</v>
      </c>
    </row>
    <row r="34" spans="1:14">
      <c r="A34" s="9" t="s">
        <v>9</v>
      </c>
      <c r="B34" s="10" t="s">
        <v>41</v>
      </c>
      <c r="C34" s="33" t="s">
        <v>10</v>
      </c>
      <c r="D34" s="29">
        <v>53024</v>
      </c>
      <c r="E34" s="29">
        <v>0</v>
      </c>
      <c r="F34" s="29">
        <f>D34+E34</f>
        <v>53024</v>
      </c>
      <c r="G34" s="11">
        <v>66620</v>
      </c>
      <c r="H34" s="11">
        <v>0</v>
      </c>
      <c r="I34" s="11">
        <f>G34+H34</f>
        <v>66620</v>
      </c>
      <c r="J34" s="11">
        <v>66620</v>
      </c>
    </row>
    <row r="35" spans="1:14">
      <c r="A35" s="9" t="s">
        <v>11</v>
      </c>
      <c r="B35" s="10" t="s">
        <v>41</v>
      </c>
      <c r="C35" s="33" t="s">
        <v>12</v>
      </c>
      <c r="D35" s="28">
        <v>3638602</v>
      </c>
      <c r="E35" s="28">
        <v>0</v>
      </c>
      <c r="F35" s="28">
        <f>D35+E35</f>
        <v>3638602</v>
      </c>
      <c r="G35" s="28">
        <v>3837602</v>
      </c>
      <c r="H35" s="28">
        <v>0</v>
      </c>
      <c r="I35" s="11">
        <f>G35+H35</f>
        <v>3837602</v>
      </c>
      <c r="J35" s="28">
        <v>3837602</v>
      </c>
    </row>
    <row r="36" spans="1:14">
      <c r="A36" s="15" t="s">
        <v>23</v>
      </c>
      <c r="B36" s="10" t="s">
        <v>41</v>
      </c>
      <c r="C36" s="33">
        <v>800</v>
      </c>
      <c r="D36" s="28">
        <v>0</v>
      </c>
      <c r="E36" s="28">
        <v>930000</v>
      </c>
      <c r="F36" s="28">
        <f>D36+E36</f>
        <v>930000</v>
      </c>
      <c r="G36" s="28">
        <v>0</v>
      </c>
      <c r="H36" s="28">
        <v>0</v>
      </c>
      <c r="I36" s="11">
        <v>0</v>
      </c>
      <c r="J36" s="28">
        <v>0</v>
      </c>
    </row>
    <row r="37" spans="1:14">
      <c r="A37" s="45" t="s">
        <v>175</v>
      </c>
      <c r="B37" s="39" t="s">
        <v>193</v>
      </c>
      <c r="C37" s="39"/>
      <c r="D37" s="47">
        <f>D38+D42+D46</f>
        <v>1878723.69</v>
      </c>
      <c r="E37" s="47">
        <f>E38+E42+E46</f>
        <v>81341.95</v>
      </c>
      <c r="F37" s="47">
        <f>F38+F42+F46</f>
        <v>1960065.64</v>
      </c>
      <c r="G37" s="47">
        <f t="shared" ref="G37:J37" si="20">G38+G42+G46</f>
        <v>1901382.2</v>
      </c>
      <c r="H37" s="47">
        <f t="shared" ref="H37:I37" si="21">H38+H42+H46</f>
        <v>0</v>
      </c>
      <c r="I37" s="47">
        <f t="shared" si="21"/>
        <v>1901382.2</v>
      </c>
      <c r="J37" s="47">
        <f t="shared" si="20"/>
        <v>1901382.2</v>
      </c>
      <c r="L37" s="52"/>
      <c r="M37" s="52"/>
      <c r="N37" s="52"/>
    </row>
    <row r="38" spans="1:14" ht="12.75" customHeight="1">
      <c r="A38" s="41" t="s">
        <v>176</v>
      </c>
      <c r="B38" s="39" t="s">
        <v>194</v>
      </c>
      <c r="C38" s="39"/>
      <c r="D38" s="47">
        <f>D39</f>
        <v>809192.84</v>
      </c>
      <c r="E38" s="47">
        <f>E39</f>
        <v>35304</v>
      </c>
      <c r="F38" s="47">
        <f>F39</f>
        <v>844496.84</v>
      </c>
      <c r="G38" s="47">
        <f t="shared" ref="G38:J38" si="22">G39</f>
        <v>829479.2</v>
      </c>
      <c r="H38" s="47">
        <f t="shared" si="22"/>
        <v>0</v>
      </c>
      <c r="I38" s="47">
        <f t="shared" si="22"/>
        <v>829479.2</v>
      </c>
      <c r="J38" s="47">
        <f t="shared" si="22"/>
        <v>829479.2</v>
      </c>
      <c r="L38" s="52"/>
      <c r="M38" s="52"/>
      <c r="N38" s="52"/>
    </row>
    <row r="39" spans="1:14" ht="14.25" customHeight="1">
      <c r="A39" s="42" t="s">
        <v>177</v>
      </c>
      <c r="B39" s="40" t="s">
        <v>195</v>
      </c>
      <c r="C39" s="40"/>
      <c r="D39" s="48">
        <f>D40+D41</f>
        <v>809192.84</v>
      </c>
      <c r="E39" s="48">
        <f>E40+E41</f>
        <v>35304</v>
      </c>
      <c r="F39" s="48">
        <f>F40+F41</f>
        <v>844496.84</v>
      </c>
      <c r="G39" s="48">
        <f t="shared" ref="G39:J39" si="23">G40+G41</f>
        <v>829479.2</v>
      </c>
      <c r="H39" s="48">
        <f t="shared" ref="H39:I39" si="24">H40+H41</f>
        <v>0</v>
      </c>
      <c r="I39" s="48">
        <f t="shared" si="24"/>
        <v>829479.2</v>
      </c>
      <c r="J39" s="48">
        <f t="shared" si="23"/>
        <v>829479.2</v>
      </c>
      <c r="L39" s="52"/>
      <c r="M39" s="52"/>
      <c r="N39" s="52"/>
    </row>
    <row r="40" spans="1:14">
      <c r="A40" s="43" t="s">
        <v>157</v>
      </c>
      <c r="B40" s="53" t="s">
        <v>195</v>
      </c>
      <c r="C40" s="44">
        <v>200</v>
      </c>
      <c r="D40" s="46">
        <v>669192.84</v>
      </c>
      <c r="E40" s="46">
        <v>35304</v>
      </c>
      <c r="F40" s="46">
        <f>D40+E40</f>
        <v>704496.84</v>
      </c>
      <c r="G40" s="46">
        <v>689479.2</v>
      </c>
      <c r="H40" s="46">
        <v>0</v>
      </c>
      <c r="I40" s="46">
        <f>G40+H40</f>
        <v>689479.2</v>
      </c>
      <c r="J40" s="46">
        <v>689479.2</v>
      </c>
      <c r="L40" s="52"/>
      <c r="M40" s="52"/>
      <c r="N40" s="52"/>
    </row>
    <row r="41" spans="1:14" ht="12.75" customHeight="1">
      <c r="A41" s="43" t="s">
        <v>178</v>
      </c>
      <c r="B41" s="53" t="s">
        <v>195</v>
      </c>
      <c r="C41" s="44">
        <v>300</v>
      </c>
      <c r="D41" s="46">
        <v>140000</v>
      </c>
      <c r="E41" s="46">
        <v>0</v>
      </c>
      <c r="F41" s="46">
        <f>D41+E41</f>
        <v>140000</v>
      </c>
      <c r="G41" s="46">
        <v>140000</v>
      </c>
      <c r="H41" s="46">
        <v>0</v>
      </c>
      <c r="I41" s="46">
        <f>G41+H41</f>
        <v>140000</v>
      </c>
      <c r="J41" s="46">
        <v>140000</v>
      </c>
      <c r="L41" s="52"/>
      <c r="M41" s="52"/>
      <c r="N41" s="52"/>
    </row>
    <row r="42" spans="1:14">
      <c r="A42" s="41" t="s">
        <v>179</v>
      </c>
      <c r="B42" s="39" t="s">
        <v>196</v>
      </c>
      <c r="C42" s="39"/>
      <c r="D42" s="47">
        <f>D43</f>
        <v>374530.85</v>
      </c>
      <c r="E42" s="47">
        <f>E43</f>
        <v>0</v>
      </c>
      <c r="F42" s="47">
        <f>F43</f>
        <v>374530.85</v>
      </c>
      <c r="G42" s="47">
        <f t="shared" ref="G42:J42" si="25">G43</f>
        <v>376903</v>
      </c>
      <c r="H42" s="47">
        <f t="shared" si="25"/>
        <v>0</v>
      </c>
      <c r="I42" s="47">
        <f t="shared" si="25"/>
        <v>376903</v>
      </c>
      <c r="J42" s="47">
        <f t="shared" si="25"/>
        <v>376903</v>
      </c>
      <c r="L42" s="52"/>
      <c r="M42" s="52"/>
      <c r="N42" s="52"/>
    </row>
    <row r="43" spans="1:14" ht="13.5">
      <c r="A43" s="42" t="s">
        <v>180</v>
      </c>
      <c r="B43" s="40" t="s">
        <v>197</v>
      </c>
      <c r="C43" s="40"/>
      <c r="D43" s="48">
        <f>D44+D45</f>
        <v>374530.85</v>
      </c>
      <c r="E43" s="48">
        <f>E44+E45</f>
        <v>0</v>
      </c>
      <c r="F43" s="48">
        <f>F44+F45</f>
        <v>374530.85</v>
      </c>
      <c r="G43" s="48">
        <f t="shared" ref="G43:J43" si="26">G44+G45</f>
        <v>376903</v>
      </c>
      <c r="H43" s="48">
        <f t="shared" ref="H43:I43" si="27">H44+H45</f>
        <v>0</v>
      </c>
      <c r="I43" s="48">
        <f t="shared" si="27"/>
        <v>376903</v>
      </c>
      <c r="J43" s="48">
        <f t="shared" si="26"/>
        <v>376903</v>
      </c>
      <c r="L43" s="52"/>
      <c r="M43" s="52"/>
      <c r="N43" s="52"/>
    </row>
    <row r="44" spans="1:14">
      <c r="A44" s="43" t="s">
        <v>157</v>
      </c>
      <c r="B44" s="53" t="s">
        <v>197</v>
      </c>
      <c r="C44" s="44">
        <v>200</v>
      </c>
      <c r="D44" s="28">
        <v>274880.84999999998</v>
      </c>
      <c r="E44" s="28">
        <v>0</v>
      </c>
      <c r="F44" s="28">
        <f>D44+E44</f>
        <v>274880.84999999998</v>
      </c>
      <c r="G44" s="28">
        <v>273665.59999999998</v>
      </c>
      <c r="H44" s="28">
        <v>0</v>
      </c>
      <c r="I44" s="28">
        <f>G44+H44</f>
        <v>273665.59999999998</v>
      </c>
      <c r="J44" s="28">
        <v>273665.59999999998</v>
      </c>
      <c r="L44" s="52"/>
      <c r="M44" s="52"/>
    </row>
    <row r="45" spans="1:14" ht="15" customHeight="1">
      <c r="A45" s="43" t="s">
        <v>178</v>
      </c>
      <c r="B45" s="53" t="s">
        <v>197</v>
      </c>
      <c r="C45" s="44">
        <v>300</v>
      </c>
      <c r="D45" s="28">
        <v>99650</v>
      </c>
      <c r="E45" s="28">
        <v>0</v>
      </c>
      <c r="F45" s="28">
        <f>D45+E45</f>
        <v>99650</v>
      </c>
      <c r="G45" s="28">
        <v>103237.4</v>
      </c>
      <c r="H45" s="28">
        <v>0</v>
      </c>
      <c r="I45" s="28">
        <f>G45+H45</f>
        <v>103237.4</v>
      </c>
      <c r="J45" s="28">
        <v>103237.4</v>
      </c>
      <c r="L45" s="52"/>
    </row>
    <row r="46" spans="1:14" ht="15" customHeight="1">
      <c r="A46" s="51" t="s">
        <v>182</v>
      </c>
      <c r="B46" s="39" t="s">
        <v>198</v>
      </c>
      <c r="C46" s="44"/>
      <c r="D46" s="47">
        <f t="shared" ref="D46:F47" si="28">D47</f>
        <v>695000</v>
      </c>
      <c r="E46" s="47">
        <f t="shared" si="28"/>
        <v>46037.95</v>
      </c>
      <c r="F46" s="47">
        <f t="shared" si="28"/>
        <v>741037.95</v>
      </c>
      <c r="G46" s="47">
        <f t="shared" ref="G46:J47" si="29">G47</f>
        <v>695000</v>
      </c>
      <c r="H46" s="47">
        <f t="shared" si="29"/>
        <v>0</v>
      </c>
      <c r="I46" s="47">
        <f t="shared" si="29"/>
        <v>695000</v>
      </c>
      <c r="J46" s="47">
        <f t="shared" si="29"/>
        <v>695000</v>
      </c>
      <c r="L46" s="52"/>
      <c r="M46" s="52"/>
      <c r="N46" s="52"/>
    </row>
    <row r="47" spans="1:14" ht="15" customHeight="1">
      <c r="A47" s="42" t="s">
        <v>183</v>
      </c>
      <c r="B47" s="40" t="s">
        <v>199</v>
      </c>
      <c r="C47" s="40"/>
      <c r="D47" s="48">
        <f t="shared" si="28"/>
        <v>695000</v>
      </c>
      <c r="E47" s="48">
        <f t="shared" si="28"/>
        <v>46037.95</v>
      </c>
      <c r="F47" s="48">
        <f t="shared" si="28"/>
        <v>741037.95</v>
      </c>
      <c r="G47" s="48">
        <f t="shared" si="29"/>
        <v>695000</v>
      </c>
      <c r="H47" s="48">
        <f t="shared" si="29"/>
        <v>0</v>
      </c>
      <c r="I47" s="48">
        <f t="shared" si="29"/>
        <v>695000</v>
      </c>
      <c r="J47" s="48">
        <f t="shared" si="29"/>
        <v>695000</v>
      </c>
      <c r="L47" s="52"/>
      <c r="M47" s="52"/>
      <c r="N47" s="52"/>
    </row>
    <row r="48" spans="1:14" ht="15" customHeight="1">
      <c r="A48" s="15" t="s">
        <v>157</v>
      </c>
      <c r="B48" s="44" t="s">
        <v>199</v>
      </c>
      <c r="C48" s="44">
        <v>200</v>
      </c>
      <c r="D48" s="46">
        <f>660000+35000</f>
        <v>695000</v>
      </c>
      <c r="E48" s="46">
        <v>46037.95</v>
      </c>
      <c r="F48" s="46">
        <f>D48+E48</f>
        <v>741037.95</v>
      </c>
      <c r="G48" s="46">
        <f t="shared" ref="G48:J48" si="30">660000+35000</f>
        <v>695000</v>
      </c>
      <c r="H48" s="46">
        <v>0</v>
      </c>
      <c r="I48" s="46">
        <f>G48+H48</f>
        <v>695000</v>
      </c>
      <c r="J48" s="46">
        <f t="shared" si="30"/>
        <v>695000</v>
      </c>
      <c r="L48" s="52"/>
      <c r="M48" s="52"/>
      <c r="N48" s="52"/>
    </row>
    <row r="49" spans="1:14" ht="14.45" customHeight="1">
      <c r="A49" s="38" t="s">
        <v>42</v>
      </c>
      <c r="B49" s="4" t="s">
        <v>43</v>
      </c>
      <c r="C49" s="34" t="s">
        <v>0</v>
      </c>
      <c r="D49" s="47">
        <f>D50+D56</f>
        <v>62858314.390000001</v>
      </c>
      <c r="E49" s="47">
        <f>E50+E56</f>
        <v>159908.20000000001</v>
      </c>
      <c r="F49" s="47">
        <f>F50+F56</f>
        <v>63018222.589999996</v>
      </c>
      <c r="G49" s="5">
        <f t="shared" ref="G49:J49" si="31">G50+G56</f>
        <v>60355988.299999997</v>
      </c>
      <c r="H49" s="5">
        <f t="shared" ref="H49:I49" si="32">H50+H56</f>
        <v>0</v>
      </c>
      <c r="I49" s="5">
        <f t="shared" si="32"/>
        <v>60355988.299999997</v>
      </c>
      <c r="J49" s="5">
        <f t="shared" si="31"/>
        <v>62044319.519999996</v>
      </c>
      <c r="L49" s="52"/>
      <c r="M49" s="52"/>
      <c r="N49" s="52"/>
    </row>
    <row r="50" spans="1:14" ht="14.45" customHeight="1">
      <c r="A50" s="3" t="s">
        <v>17</v>
      </c>
      <c r="B50" s="4" t="s">
        <v>44</v>
      </c>
      <c r="C50" s="34" t="s">
        <v>0</v>
      </c>
      <c r="D50" s="47">
        <f>D51</f>
        <v>54638550.450000003</v>
      </c>
      <c r="E50" s="47">
        <f>E51</f>
        <v>159908.20000000001</v>
      </c>
      <c r="F50" s="47">
        <f>F51</f>
        <v>54798458.649999999</v>
      </c>
      <c r="G50" s="5">
        <f t="shared" ref="G50:J50" si="33">G51</f>
        <v>56277707.299999997</v>
      </c>
      <c r="H50" s="5">
        <f t="shared" si="33"/>
        <v>0</v>
      </c>
      <c r="I50" s="5">
        <f t="shared" si="33"/>
        <v>56277707.299999997</v>
      </c>
      <c r="J50" s="5">
        <f t="shared" si="33"/>
        <v>57966038.519999996</v>
      </c>
      <c r="L50" s="52"/>
      <c r="M50" s="52"/>
      <c r="N50" s="52"/>
    </row>
    <row r="51" spans="1:14" ht="13.5">
      <c r="A51" s="6" t="s">
        <v>19</v>
      </c>
      <c r="B51" s="7" t="s">
        <v>45</v>
      </c>
      <c r="C51" s="35" t="s">
        <v>0</v>
      </c>
      <c r="D51" s="48">
        <f>D52+D53+D54+D55</f>
        <v>54638550.450000003</v>
      </c>
      <c r="E51" s="48">
        <f>E52+E53+E54+E55</f>
        <v>159908.20000000001</v>
      </c>
      <c r="F51" s="48">
        <f>F52+F53+F54+F55</f>
        <v>54798458.649999999</v>
      </c>
      <c r="G51" s="8">
        <f t="shared" ref="G51:J51" si="34">G52+G53+G54+G55</f>
        <v>56277707.299999997</v>
      </c>
      <c r="H51" s="8">
        <f t="shared" ref="H51:I51" si="35">H52+H53+H54+H55</f>
        <v>0</v>
      </c>
      <c r="I51" s="8">
        <f t="shared" si="35"/>
        <v>56277707.299999997</v>
      </c>
      <c r="J51" s="8">
        <f t="shared" si="34"/>
        <v>57966038.519999996</v>
      </c>
      <c r="L51" s="52"/>
      <c r="M51" s="52"/>
      <c r="N51" s="52"/>
    </row>
    <row r="52" spans="1:14" ht="14.45" customHeight="1">
      <c r="A52" s="9" t="s">
        <v>7</v>
      </c>
      <c r="B52" s="10" t="s">
        <v>45</v>
      </c>
      <c r="C52" s="33" t="s">
        <v>8</v>
      </c>
      <c r="D52" s="29">
        <v>49939853</v>
      </c>
      <c r="E52" s="29">
        <v>0</v>
      </c>
      <c r="F52" s="29">
        <f>D52+E52</f>
        <v>49939853</v>
      </c>
      <c r="G52" s="11">
        <v>51435947</v>
      </c>
      <c r="H52" s="11">
        <v>0</v>
      </c>
      <c r="I52" s="11">
        <f>G52+H52</f>
        <v>51435947</v>
      </c>
      <c r="J52" s="11">
        <v>52979025</v>
      </c>
      <c r="M52" s="52"/>
      <c r="N52" s="52"/>
    </row>
    <row r="53" spans="1:14" ht="12" customHeight="1">
      <c r="A53" s="9" t="s">
        <v>9</v>
      </c>
      <c r="B53" s="10" t="s">
        <v>45</v>
      </c>
      <c r="C53" s="33" t="s">
        <v>10</v>
      </c>
      <c r="D53" s="29">
        <v>4347219.45</v>
      </c>
      <c r="E53" s="28">
        <f>15391.41+23747.74+42237.5+6488+25475+12416.27+5400+45580+5767.89+22984.39</f>
        <v>205488.2</v>
      </c>
      <c r="F53" s="29">
        <f t="shared" ref="F53:F55" si="36">D53+E53</f>
        <v>4552707.6500000004</v>
      </c>
      <c r="G53" s="11">
        <v>4408698.3</v>
      </c>
      <c r="H53" s="11">
        <v>0</v>
      </c>
      <c r="I53" s="11">
        <f t="shared" ref="I53:I55" si="37">G53+H53</f>
        <v>4408698.3</v>
      </c>
      <c r="J53" s="11">
        <v>4540959.5199999996</v>
      </c>
      <c r="L53" s="52"/>
      <c r="M53" s="52"/>
      <c r="N53" s="52"/>
    </row>
    <row r="54" spans="1:14" ht="3.75" hidden="1" customHeight="1" outlineLevel="1">
      <c r="A54" s="9" t="s">
        <v>11</v>
      </c>
      <c r="B54" s="10" t="s">
        <v>45</v>
      </c>
      <c r="C54" s="33" t="s">
        <v>12</v>
      </c>
      <c r="D54" s="29">
        <v>0</v>
      </c>
      <c r="E54" s="28">
        <v>0</v>
      </c>
      <c r="F54" s="29">
        <f t="shared" si="36"/>
        <v>0</v>
      </c>
      <c r="G54" s="11">
        <v>0</v>
      </c>
      <c r="H54" s="11">
        <v>0</v>
      </c>
      <c r="I54" s="11">
        <f t="shared" si="37"/>
        <v>0</v>
      </c>
      <c r="J54" s="11">
        <v>0</v>
      </c>
    </row>
    <row r="55" spans="1:14" ht="14.45" customHeight="1" collapsed="1">
      <c r="A55" s="9" t="s">
        <v>23</v>
      </c>
      <c r="B55" s="10" t="s">
        <v>45</v>
      </c>
      <c r="C55" s="33" t="s">
        <v>24</v>
      </c>
      <c r="D55" s="29">
        <v>351478</v>
      </c>
      <c r="E55" s="28">
        <v>-45580</v>
      </c>
      <c r="F55" s="29">
        <f t="shared" si="36"/>
        <v>305898</v>
      </c>
      <c r="G55" s="11">
        <v>433062</v>
      </c>
      <c r="H55" s="11">
        <v>0</v>
      </c>
      <c r="I55" s="11">
        <f t="shared" si="37"/>
        <v>433062</v>
      </c>
      <c r="J55" s="11">
        <v>446054</v>
      </c>
    </row>
    <row r="56" spans="1:14" ht="14.45" customHeight="1">
      <c r="A56" s="3" t="s">
        <v>46</v>
      </c>
      <c r="B56" s="4" t="s">
        <v>47</v>
      </c>
      <c r="C56" s="34" t="s">
        <v>0</v>
      </c>
      <c r="D56" s="47">
        <f t="shared" ref="D56:F57" si="38">D57</f>
        <v>8219763.9400000004</v>
      </c>
      <c r="E56" s="47">
        <f t="shared" si="38"/>
        <v>0</v>
      </c>
      <c r="F56" s="47">
        <f t="shared" si="38"/>
        <v>8219763.9400000004</v>
      </c>
      <c r="G56" s="5">
        <f t="shared" ref="G56:J56" si="39">G57</f>
        <v>4078281</v>
      </c>
      <c r="H56" s="5">
        <f t="shared" si="39"/>
        <v>0</v>
      </c>
      <c r="I56" s="5">
        <f t="shared" si="39"/>
        <v>4078281</v>
      </c>
      <c r="J56" s="5">
        <f t="shared" si="39"/>
        <v>4078281</v>
      </c>
      <c r="N56" s="52"/>
    </row>
    <row r="57" spans="1:14" ht="14.25" customHeight="1">
      <c r="A57" s="6" t="s">
        <v>48</v>
      </c>
      <c r="B57" s="7" t="s">
        <v>49</v>
      </c>
      <c r="C57" s="35" t="s">
        <v>0</v>
      </c>
      <c r="D57" s="48">
        <f t="shared" si="38"/>
        <v>8219763.9400000004</v>
      </c>
      <c r="E57" s="48">
        <f t="shared" si="38"/>
        <v>0</v>
      </c>
      <c r="F57" s="48">
        <f t="shared" si="38"/>
        <v>8219763.9400000004</v>
      </c>
      <c r="G57" s="8">
        <f t="shared" ref="G57:J57" si="40">G58</f>
        <v>4078281</v>
      </c>
      <c r="H57" s="8">
        <f t="shared" si="40"/>
        <v>0</v>
      </c>
      <c r="I57" s="8">
        <f t="shared" si="40"/>
        <v>4078281</v>
      </c>
      <c r="J57" s="8">
        <f t="shared" si="40"/>
        <v>4078281</v>
      </c>
      <c r="M57" s="52"/>
      <c r="N57" s="52"/>
    </row>
    <row r="58" spans="1:14">
      <c r="A58" s="9" t="s">
        <v>9</v>
      </c>
      <c r="B58" s="10" t="s">
        <v>49</v>
      </c>
      <c r="C58" s="33" t="s">
        <v>10</v>
      </c>
      <c r="D58" s="29">
        <v>8219763.9400000004</v>
      </c>
      <c r="E58" s="29">
        <v>0</v>
      </c>
      <c r="F58" s="29">
        <f>D58+E58</f>
        <v>8219763.9400000004</v>
      </c>
      <c r="G58" s="11">
        <v>4078281</v>
      </c>
      <c r="H58" s="11">
        <v>0</v>
      </c>
      <c r="I58" s="11">
        <f>G58+H58</f>
        <v>4078281</v>
      </c>
      <c r="J58" s="11">
        <v>4078281</v>
      </c>
      <c r="L58" s="52"/>
      <c r="M58" s="52"/>
      <c r="N58" s="52"/>
    </row>
    <row r="59" spans="1:14">
      <c r="A59" s="38" t="s">
        <v>50</v>
      </c>
      <c r="B59" s="4" t="s">
        <v>51</v>
      </c>
      <c r="C59" s="34" t="s">
        <v>0</v>
      </c>
      <c r="D59" s="47">
        <f t="shared" ref="D59:J59" si="41">D60+D73+D92+D96+D101</f>
        <v>73717752.76000002</v>
      </c>
      <c r="E59" s="47">
        <f t="shared" ref="E59:F59" si="42">E60+E73+E92+E96+E101</f>
        <v>278316118.73000002</v>
      </c>
      <c r="F59" s="47">
        <f t="shared" si="42"/>
        <v>352033871.49000007</v>
      </c>
      <c r="G59" s="5">
        <f t="shared" si="41"/>
        <v>21326867.699999999</v>
      </c>
      <c r="H59" s="5">
        <f t="shared" ref="H59:I59" si="43">H60+H73+H92+H96+H101</f>
        <v>0</v>
      </c>
      <c r="I59" s="5">
        <f t="shared" si="43"/>
        <v>21326867.699999999</v>
      </c>
      <c r="J59" s="5">
        <f t="shared" si="41"/>
        <v>21326867.699999999</v>
      </c>
      <c r="L59" s="52"/>
      <c r="M59" s="52"/>
      <c r="N59" s="52"/>
    </row>
    <row r="60" spans="1:14">
      <c r="A60" s="3" t="s">
        <v>52</v>
      </c>
      <c r="B60" s="4" t="s">
        <v>53</v>
      </c>
      <c r="C60" s="34" t="s">
        <v>0</v>
      </c>
      <c r="D60" s="47">
        <f>D61+D65+D67</f>
        <v>28677213.870000001</v>
      </c>
      <c r="E60" s="47">
        <f>E61+E65+E67+E69+E71</f>
        <v>77793723.75</v>
      </c>
      <c r="F60" s="47">
        <f>F61+F65+F67+F69+F71</f>
        <v>106470937.62</v>
      </c>
      <c r="G60" s="5">
        <f t="shared" ref="G60:J60" si="44">G61+G63+G65+G69</f>
        <v>1050683</v>
      </c>
      <c r="H60" s="5">
        <f t="shared" ref="H60:I60" si="45">H61+H63+H65+H69</f>
        <v>0</v>
      </c>
      <c r="I60" s="5">
        <f t="shared" si="45"/>
        <v>1050683</v>
      </c>
      <c r="J60" s="5">
        <f t="shared" si="44"/>
        <v>1050683</v>
      </c>
      <c r="L60" s="52"/>
      <c r="M60" s="52"/>
      <c r="N60" s="52"/>
    </row>
    <row r="61" spans="1:14" ht="13.5">
      <c r="A61" s="6" t="s">
        <v>54</v>
      </c>
      <c r="B61" s="7" t="s">
        <v>55</v>
      </c>
      <c r="C61" s="35" t="s">
        <v>0</v>
      </c>
      <c r="D61" s="48">
        <f>D62</f>
        <v>1295023</v>
      </c>
      <c r="E61" s="48">
        <f>E62</f>
        <v>2426666.66</v>
      </c>
      <c r="F61" s="48">
        <f>F62</f>
        <v>3721689.66</v>
      </c>
      <c r="G61" s="8">
        <f t="shared" ref="G61:J61" si="46">G62</f>
        <v>1050683</v>
      </c>
      <c r="H61" s="8">
        <f t="shared" si="46"/>
        <v>0</v>
      </c>
      <c r="I61" s="8">
        <f t="shared" si="46"/>
        <v>1050683</v>
      </c>
      <c r="J61" s="8">
        <f t="shared" si="46"/>
        <v>1050683</v>
      </c>
    </row>
    <row r="62" spans="1:14">
      <c r="A62" s="9" t="s">
        <v>9</v>
      </c>
      <c r="B62" s="10" t="s">
        <v>55</v>
      </c>
      <c r="C62" s="33" t="s">
        <v>10</v>
      </c>
      <c r="D62" s="29">
        <v>1295023</v>
      </c>
      <c r="E62" s="29">
        <v>2426666.66</v>
      </c>
      <c r="F62" s="29">
        <f>D62+E62</f>
        <v>3721689.66</v>
      </c>
      <c r="G62" s="11">
        <v>1050683</v>
      </c>
      <c r="H62" s="11">
        <v>0</v>
      </c>
      <c r="I62" s="11">
        <f>G62+H62</f>
        <v>1050683</v>
      </c>
      <c r="J62" s="11">
        <v>1050683</v>
      </c>
      <c r="N62" s="52"/>
    </row>
    <row r="63" spans="1:14" ht="27" hidden="1" customHeight="1" outlineLevel="1">
      <c r="A63" s="6" t="s">
        <v>56</v>
      </c>
      <c r="B63" s="7" t="s">
        <v>57</v>
      </c>
      <c r="C63" s="35" t="s">
        <v>0</v>
      </c>
      <c r="D63" s="48">
        <f>D64</f>
        <v>0</v>
      </c>
      <c r="E63" s="48">
        <f>E64</f>
        <v>0</v>
      </c>
      <c r="F63" s="48">
        <f>F64</f>
        <v>0</v>
      </c>
      <c r="G63" s="8">
        <f t="shared" ref="G63:J63" si="47">G64</f>
        <v>0</v>
      </c>
      <c r="H63" s="8">
        <f t="shared" si="47"/>
        <v>0</v>
      </c>
      <c r="I63" s="8">
        <f t="shared" si="47"/>
        <v>0</v>
      </c>
      <c r="J63" s="8">
        <f t="shared" si="47"/>
        <v>0</v>
      </c>
      <c r="L63" s="52"/>
      <c r="M63" s="52"/>
      <c r="N63" s="52"/>
    </row>
    <row r="64" spans="1:14" ht="12.75" hidden="1" customHeight="1" outlineLevel="1">
      <c r="A64" s="9" t="s">
        <v>21</v>
      </c>
      <c r="B64" s="10" t="s">
        <v>57</v>
      </c>
      <c r="C64" s="33" t="s">
        <v>22</v>
      </c>
      <c r="D64" s="29">
        <v>0</v>
      </c>
      <c r="E64" s="29">
        <v>0</v>
      </c>
      <c r="F64" s="29">
        <v>0</v>
      </c>
      <c r="G64" s="11">
        <v>0</v>
      </c>
      <c r="H64" s="11">
        <v>0</v>
      </c>
      <c r="I64" s="11">
        <v>0</v>
      </c>
      <c r="J64" s="11">
        <v>0</v>
      </c>
      <c r="L64" s="52"/>
      <c r="M64" s="52"/>
      <c r="N64" s="52"/>
    </row>
    <row r="65" spans="1:14" ht="24" collapsed="1">
      <c r="A65" s="49" t="s">
        <v>181</v>
      </c>
      <c r="B65" s="19" t="s">
        <v>200</v>
      </c>
      <c r="C65" s="36" t="s">
        <v>0</v>
      </c>
      <c r="D65" s="48">
        <f>D66</f>
        <v>21179593.690000001</v>
      </c>
      <c r="E65" s="48">
        <f>E66</f>
        <v>0</v>
      </c>
      <c r="F65" s="48">
        <f>F66</f>
        <v>21179593.690000001</v>
      </c>
      <c r="G65" s="48">
        <f t="shared" ref="G65:J65" si="48">G66</f>
        <v>0</v>
      </c>
      <c r="H65" s="48">
        <f t="shared" si="48"/>
        <v>0</v>
      </c>
      <c r="I65" s="48">
        <f t="shared" si="48"/>
        <v>0</v>
      </c>
      <c r="J65" s="48">
        <f t="shared" si="48"/>
        <v>0</v>
      </c>
      <c r="L65" s="52"/>
      <c r="M65" s="52"/>
      <c r="N65" s="52"/>
    </row>
    <row r="66" spans="1:14">
      <c r="A66" s="9" t="s">
        <v>9</v>
      </c>
      <c r="B66" s="50" t="s">
        <v>200</v>
      </c>
      <c r="C66" s="37">
        <v>200</v>
      </c>
      <c r="D66" s="46">
        <v>21179593.690000001</v>
      </c>
      <c r="E66" s="46">
        <v>0</v>
      </c>
      <c r="F66" s="46">
        <f>D66+E66</f>
        <v>21179593.690000001</v>
      </c>
      <c r="G66" s="46">
        <v>0</v>
      </c>
      <c r="H66" s="46">
        <v>0</v>
      </c>
      <c r="I66" s="46">
        <f>G66+H66</f>
        <v>0</v>
      </c>
      <c r="J66" s="46">
        <v>0</v>
      </c>
      <c r="L66" s="52"/>
      <c r="M66" s="52"/>
      <c r="N66" s="52"/>
    </row>
    <row r="67" spans="1:14" ht="27">
      <c r="A67" s="16" t="s">
        <v>56</v>
      </c>
      <c r="B67" s="19" t="s">
        <v>204</v>
      </c>
      <c r="C67" s="35"/>
      <c r="D67" s="48">
        <f>D68</f>
        <v>6202597.1799999997</v>
      </c>
      <c r="E67" s="48">
        <f>E68</f>
        <v>47522015.409999996</v>
      </c>
      <c r="F67" s="48">
        <f>F68</f>
        <v>53724612.589999996</v>
      </c>
      <c r="G67" s="48">
        <f t="shared" ref="G67:J67" si="49">G68</f>
        <v>0</v>
      </c>
      <c r="H67" s="48">
        <f t="shared" si="49"/>
        <v>0</v>
      </c>
      <c r="I67" s="48">
        <f t="shared" si="49"/>
        <v>0</v>
      </c>
      <c r="J67" s="48">
        <f t="shared" si="49"/>
        <v>0</v>
      </c>
      <c r="L67" s="52"/>
      <c r="M67" s="52"/>
      <c r="N67" s="52"/>
    </row>
    <row r="68" spans="1:14">
      <c r="A68" s="15" t="s">
        <v>166</v>
      </c>
      <c r="B68" s="54" t="s">
        <v>204</v>
      </c>
      <c r="C68" s="37" t="s">
        <v>22</v>
      </c>
      <c r="D68" s="29">
        <v>6202597.1799999997</v>
      </c>
      <c r="E68" s="28">
        <v>47522015.409999996</v>
      </c>
      <c r="F68" s="29">
        <f>D68+E68</f>
        <v>53724612.589999996</v>
      </c>
      <c r="G68" s="11">
        <v>0</v>
      </c>
      <c r="H68" s="11">
        <v>0</v>
      </c>
      <c r="I68" s="11">
        <f>G68+H68</f>
        <v>0</v>
      </c>
      <c r="J68" s="11">
        <v>0</v>
      </c>
      <c r="L68" s="52"/>
      <c r="M68" s="52"/>
      <c r="N68" s="52"/>
    </row>
    <row r="69" spans="1:14" ht="27" customHeight="1" outlineLevel="1">
      <c r="A69" s="55" t="s">
        <v>165</v>
      </c>
      <c r="B69" s="19" t="s">
        <v>201</v>
      </c>
      <c r="C69" s="35" t="s">
        <v>0</v>
      </c>
      <c r="D69" s="48">
        <f>D70</f>
        <v>0</v>
      </c>
      <c r="E69" s="48">
        <f>E70</f>
        <v>21124754.399999999</v>
      </c>
      <c r="F69" s="48">
        <f>F70</f>
        <v>21124754.399999999</v>
      </c>
      <c r="G69" s="20">
        <f t="shared" ref="G69:J71" si="50">G70</f>
        <v>0</v>
      </c>
      <c r="H69" s="20">
        <f t="shared" si="50"/>
        <v>0</v>
      </c>
      <c r="I69" s="20">
        <f t="shared" si="50"/>
        <v>0</v>
      </c>
      <c r="J69" s="20">
        <f t="shared" si="50"/>
        <v>0</v>
      </c>
      <c r="L69" s="52"/>
      <c r="M69" s="52"/>
      <c r="N69" s="52"/>
    </row>
    <row r="70" spans="1:14" ht="12.75" customHeight="1" outlineLevel="1">
      <c r="A70" s="27" t="s">
        <v>166</v>
      </c>
      <c r="B70" s="13" t="s">
        <v>201</v>
      </c>
      <c r="C70" s="37" t="s">
        <v>22</v>
      </c>
      <c r="D70" s="28">
        <v>0</v>
      </c>
      <c r="E70" s="28">
        <f>21124754.4</f>
        <v>21124754.399999999</v>
      </c>
      <c r="F70" s="28">
        <f>D70+E70</f>
        <v>21124754.399999999</v>
      </c>
      <c r="G70" s="21">
        <v>0</v>
      </c>
      <c r="H70" s="21">
        <v>0</v>
      </c>
      <c r="I70" s="21">
        <v>0</v>
      </c>
      <c r="J70" s="21">
        <v>0</v>
      </c>
      <c r="L70" s="52"/>
      <c r="M70" s="52"/>
      <c r="N70" s="52"/>
    </row>
    <row r="71" spans="1:14" ht="25.5" customHeight="1" outlineLevel="1">
      <c r="A71" s="55" t="s">
        <v>56</v>
      </c>
      <c r="B71" s="19" t="s">
        <v>192</v>
      </c>
      <c r="C71" s="37"/>
      <c r="D71" s="48">
        <f>D72</f>
        <v>0</v>
      </c>
      <c r="E71" s="48">
        <f>E72</f>
        <v>6720287.2799999993</v>
      </c>
      <c r="F71" s="48">
        <f>F72</f>
        <v>6720287.2799999993</v>
      </c>
      <c r="G71" s="20">
        <f t="shared" si="50"/>
        <v>0</v>
      </c>
      <c r="H71" s="20">
        <f t="shared" si="50"/>
        <v>0</v>
      </c>
      <c r="I71" s="20">
        <f t="shared" si="50"/>
        <v>0</v>
      </c>
      <c r="J71" s="20">
        <f t="shared" si="50"/>
        <v>0</v>
      </c>
      <c r="L71" s="52"/>
      <c r="M71" s="52"/>
      <c r="N71" s="52"/>
    </row>
    <row r="72" spans="1:14" ht="12.75" customHeight="1" outlineLevel="1">
      <c r="A72" s="27" t="s">
        <v>166</v>
      </c>
      <c r="B72" s="54" t="s">
        <v>192</v>
      </c>
      <c r="C72" s="37">
        <v>400</v>
      </c>
      <c r="D72" s="28">
        <v>0</v>
      </c>
      <c r="E72" s="28">
        <f>5781188.6+939098.68</f>
        <v>6720287.2799999993</v>
      </c>
      <c r="F72" s="28">
        <f>D72+E72</f>
        <v>6720287.2799999993</v>
      </c>
      <c r="G72" s="21">
        <v>0</v>
      </c>
      <c r="H72" s="21">
        <v>0</v>
      </c>
      <c r="I72" s="21">
        <v>0</v>
      </c>
      <c r="J72" s="21">
        <v>0</v>
      </c>
      <c r="L72" s="52"/>
      <c r="M72" s="52"/>
      <c r="N72" s="52"/>
    </row>
    <row r="73" spans="1:14">
      <c r="A73" s="25" t="s">
        <v>58</v>
      </c>
      <c r="B73" s="4" t="s">
        <v>59</v>
      </c>
      <c r="C73" s="34" t="s">
        <v>0</v>
      </c>
      <c r="D73" s="47">
        <f>D74+D77+D80+D84+D86+D88</f>
        <v>35591039.109999999</v>
      </c>
      <c r="E73" s="47">
        <f>E74+E77+E80+E84+E86+E88</f>
        <v>198780631.84</v>
      </c>
      <c r="F73" s="47">
        <f>F74+F77+F80+F84+F86+F88</f>
        <v>234371670.95000002</v>
      </c>
      <c r="G73" s="5">
        <f t="shared" ref="G73:J73" si="51">G74+G77+G80+G84+G86+G88</f>
        <v>12936330.699999999</v>
      </c>
      <c r="H73" s="5">
        <f t="shared" ref="H73:I73" si="52">H74+H77+H80+H84+H86+H88</f>
        <v>0</v>
      </c>
      <c r="I73" s="5">
        <f t="shared" si="52"/>
        <v>12936330.699999999</v>
      </c>
      <c r="J73" s="5">
        <f t="shared" si="51"/>
        <v>12936330.699999999</v>
      </c>
      <c r="L73" s="52"/>
      <c r="M73" s="52"/>
      <c r="N73" s="52"/>
    </row>
    <row r="74" spans="1:14" ht="13.5">
      <c r="A74" s="6" t="s">
        <v>60</v>
      </c>
      <c r="B74" s="7" t="s">
        <v>61</v>
      </c>
      <c r="C74" s="35" t="s">
        <v>0</v>
      </c>
      <c r="D74" s="48">
        <f>D75+D76</f>
        <v>0</v>
      </c>
      <c r="E74" s="48">
        <f>E75+E76</f>
        <v>0</v>
      </c>
      <c r="F74" s="48">
        <f>F75+F76</f>
        <v>0</v>
      </c>
      <c r="G74" s="8">
        <f t="shared" ref="G74:J74" si="53">G75+G76</f>
        <v>3249043.7</v>
      </c>
      <c r="H74" s="8">
        <f t="shared" ref="H74:I74" si="54">H75+H76</f>
        <v>0</v>
      </c>
      <c r="I74" s="8">
        <f t="shared" si="54"/>
        <v>3249043.7</v>
      </c>
      <c r="J74" s="8">
        <f t="shared" si="53"/>
        <v>3249043.7</v>
      </c>
      <c r="L74" s="52"/>
      <c r="M74" s="52"/>
      <c r="N74" s="52"/>
    </row>
    <row r="75" spans="1:14">
      <c r="A75" s="9" t="s">
        <v>11</v>
      </c>
      <c r="B75" s="22" t="s">
        <v>61</v>
      </c>
      <c r="C75" s="33" t="s">
        <v>12</v>
      </c>
      <c r="D75" s="29">
        <v>0</v>
      </c>
      <c r="E75" s="29">
        <v>0</v>
      </c>
      <c r="F75" s="29">
        <v>0</v>
      </c>
      <c r="G75" s="11">
        <v>500000</v>
      </c>
      <c r="H75" s="11">
        <v>0</v>
      </c>
      <c r="I75" s="11">
        <f>G75+H75</f>
        <v>500000</v>
      </c>
      <c r="J75" s="11">
        <v>500000</v>
      </c>
      <c r="L75" s="52"/>
      <c r="M75" s="52"/>
      <c r="N75" s="52"/>
    </row>
    <row r="76" spans="1:14">
      <c r="A76" s="15" t="s">
        <v>166</v>
      </c>
      <c r="B76" s="10" t="s">
        <v>61</v>
      </c>
      <c r="C76" s="33" t="s">
        <v>22</v>
      </c>
      <c r="D76" s="29">
        <v>0</v>
      </c>
      <c r="E76" s="29">
        <v>0</v>
      </c>
      <c r="F76" s="29">
        <v>0</v>
      </c>
      <c r="G76" s="11">
        <v>2749043.7</v>
      </c>
      <c r="H76" s="11">
        <v>0</v>
      </c>
      <c r="I76" s="11">
        <f>G76+H76</f>
        <v>2749043.7</v>
      </c>
      <c r="J76" s="11">
        <v>2749043.7</v>
      </c>
      <c r="L76" s="52"/>
      <c r="M76" s="52"/>
      <c r="N76" s="52"/>
    </row>
    <row r="77" spans="1:14" ht="13.5" customHeight="1">
      <c r="A77" s="6" t="s">
        <v>62</v>
      </c>
      <c r="B77" s="7" t="s">
        <v>63</v>
      </c>
      <c r="C77" s="35" t="s">
        <v>0</v>
      </c>
      <c r="D77" s="48">
        <f>D78+D79</f>
        <v>7410356.1100000003</v>
      </c>
      <c r="E77" s="48">
        <f>E78+E79</f>
        <v>200000</v>
      </c>
      <c r="F77" s="48">
        <f>F78+F79</f>
        <v>7610356.1100000003</v>
      </c>
      <c r="G77" s="8">
        <f t="shared" ref="G77:J77" si="55">G78+G79</f>
        <v>6506604</v>
      </c>
      <c r="H77" s="8">
        <f t="shared" ref="H77:I77" si="56">H78+H79</f>
        <v>0</v>
      </c>
      <c r="I77" s="8">
        <f t="shared" si="56"/>
        <v>6506604</v>
      </c>
      <c r="J77" s="8">
        <f t="shared" si="55"/>
        <v>6506604</v>
      </c>
      <c r="L77" s="52"/>
      <c r="M77" s="52"/>
      <c r="N77" s="52"/>
    </row>
    <row r="78" spans="1:14" ht="14.25" customHeight="1">
      <c r="A78" s="9" t="s">
        <v>9</v>
      </c>
      <c r="B78" s="22" t="s">
        <v>63</v>
      </c>
      <c r="C78" s="33" t="s">
        <v>10</v>
      </c>
      <c r="D78" s="28">
        <v>7410356.1100000003</v>
      </c>
      <c r="E78" s="28">
        <v>200000</v>
      </c>
      <c r="F78" s="28">
        <f>D78+E78</f>
        <v>7610356.1100000003</v>
      </c>
      <c r="G78" s="28">
        <v>6506604</v>
      </c>
      <c r="H78" s="28">
        <v>0</v>
      </c>
      <c r="I78" s="28">
        <f>G78+H78</f>
        <v>6506604</v>
      </c>
      <c r="J78" s="28">
        <v>6506604</v>
      </c>
      <c r="L78" s="52"/>
      <c r="M78" s="52"/>
      <c r="N78" s="52"/>
    </row>
    <row r="79" spans="1:14" ht="12.75" hidden="1" customHeight="1">
      <c r="A79" s="9" t="s">
        <v>21</v>
      </c>
      <c r="B79" s="10" t="s">
        <v>63</v>
      </c>
      <c r="C79" s="33" t="s">
        <v>22</v>
      </c>
      <c r="D79" s="29">
        <v>0</v>
      </c>
      <c r="E79" s="29">
        <v>0</v>
      </c>
      <c r="F79" s="29">
        <v>0</v>
      </c>
      <c r="G79" s="11">
        <v>0</v>
      </c>
      <c r="H79" s="11">
        <v>0</v>
      </c>
      <c r="I79" s="11">
        <v>0</v>
      </c>
      <c r="J79" s="11">
        <v>0</v>
      </c>
      <c r="L79" s="52"/>
      <c r="M79" s="52"/>
      <c r="N79" s="52"/>
    </row>
    <row r="80" spans="1:14" ht="13.5">
      <c r="A80" s="14" t="s">
        <v>153</v>
      </c>
      <c r="B80" s="12" t="s">
        <v>154</v>
      </c>
      <c r="C80" s="35" t="s">
        <v>0</v>
      </c>
      <c r="D80" s="48">
        <f>D81+D82+D83</f>
        <v>25000000</v>
      </c>
      <c r="E80" s="48">
        <f>E81+E82+E83</f>
        <v>198580631.84</v>
      </c>
      <c r="F80" s="48">
        <f>F81+F82+F83</f>
        <v>223580631.84</v>
      </c>
      <c r="G80" s="8">
        <f t="shared" ref="G80" si="57">G81+G82+G83</f>
        <v>0</v>
      </c>
      <c r="H80" s="8">
        <f t="shared" ref="H80:I80" si="58">H81+H82+H83</f>
        <v>0</v>
      </c>
      <c r="I80" s="8">
        <f t="shared" si="58"/>
        <v>0</v>
      </c>
      <c r="J80" s="8">
        <f t="shared" ref="J80" si="59">J81+J82+J83</f>
        <v>0</v>
      </c>
      <c r="L80" s="52"/>
      <c r="M80" s="52"/>
      <c r="N80" s="52"/>
    </row>
    <row r="81" spans="1:14" ht="13.5" customHeight="1">
      <c r="A81" s="15" t="s">
        <v>9</v>
      </c>
      <c r="B81" s="54" t="s">
        <v>154</v>
      </c>
      <c r="C81" s="33" t="s">
        <v>10</v>
      </c>
      <c r="D81" s="29">
        <v>0</v>
      </c>
      <c r="E81" s="28">
        <f>224500+19916288.07</f>
        <v>20140788.07</v>
      </c>
      <c r="F81" s="29">
        <f>D81+E81</f>
        <v>20140788.07</v>
      </c>
      <c r="G81" s="11">
        <v>0</v>
      </c>
      <c r="H81" s="11">
        <v>0</v>
      </c>
      <c r="I81" s="11">
        <f>G81+H81</f>
        <v>0</v>
      </c>
      <c r="J81" s="11">
        <v>0</v>
      </c>
      <c r="L81" s="52"/>
      <c r="M81" s="52"/>
      <c r="N81" s="52"/>
    </row>
    <row r="82" spans="1:14">
      <c r="A82" s="15" t="s">
        <v>166</v>
      </c>
      <c r="B82" s="13" t="s">
        <v>154</v>
      </c>
      <c r="C82" s="33" t="s">
        <v>22</v>
      </c>
      <c r="D82" s="29">
        <v>25000000</v>
      </c>
      <c r="E82" s="28">
        <v>178439843.77000001</v>
      </c>
      <c r="F82" s="29">
        <f>D82+E82</f>
        <v>203439843.77000001</v>
      </c>
      <c r="G82" s="11">
        <v>0</v>
      </c>
      <c r="H82" s="11">
        <v>0</v>
      </c>
      <c r="I82" s="11">
        <f>G82+H82</f>
        <v>0</v>
      </c>
      <c r="J82" s="11">
        <v>0</v>
      </c>
      <c r="L82" s="52"/>
      <c r="M82" s="52"/>
      <c r="N82" s="52"/>
    </row>
    <row r="83" spans="1:14" ht="14.45" hidden="1" customHeight="1" outlineLevel="1">
      <c r="A83" s="15" t="s">
        <v>23</v>
      </c>
      <c r="B83" s="13" t="s">
        <v>154</v>
      </c>
      <c r="C83" s="33" t="s">
        <v>24</v>
      </c>
      <c r="D83" s="29">
        <v>0</v>
      </c>
      <c r="E83" s="29">
        <v>0</v>
      </c>
      <c r="F83" s="29">
        <v>0</v>
      </c>
      <c r="G83" s="11">
        <v>0</v>
      </c>
      <c r="H83" s="11">
        <v>0</v>
      </c>
      <c r="I83" s="11">
        <v>0</v>
      </c>
      <c r="J83" s="11">
        <v>0</v>
      </c>
      <c r="L83" s="52"/>
      <c r="M83" s="52"/>
      <c r="N83" s="52"/>
    </row>
    <row r="84" spans="1:14" ht="13.5" collapsed="1">
      <c r="A84" s="16" t="s">
        <v>172</v>
      </c>
      <c r="B84" s="12" t="s">
        <v>155</v>
      </c>
      <c r="C84" s="36" t="s">
        <v>0</v>
      </c>
      <c r="D84" s="48">
        <f>D85</f>
        <v>3180683</v>
      </c>
      <c r="E84" s="48">
        <f>E85</f>
        <v>0</v>
      </c>
      <c r="F84" s="48">
        <f>F85</f>
        <v>3180683</v>
      </c>
      <c r="G84" s="8">
        <f t="shared" ref="G84:J84" si="60">G85</f>
        <v>3180683</v>
      </c>
      <c r="H84" s="8">
        <f t="shared" si="60"/>
        <v>0</v>
      </c>
      <c r="I84" s="8">
        <f t="shared" si="60"/>
        <v>3180683</v>
      </c>
      <c r="J84" s="8">
        <f t="shared" si="60"/>
        <v>3180683</v>
      </c>
      <c r="L84" s="52"/>
    </row>
    <row r="85" spans="1:14" ht="14.45" customHeight="1">
      <c r="A85" s="15" t="s">
        <v>66</v>
      </c>
      <c r="B85" s="13" t="s">
        <v>155</v>
      </c>
      <c r="C85" s="37" t="s">
        <v>67</v>
      </c>
      <c r="D85" s="28">
        <v>3180683</v>
      </c>
      <c r="E85" s="28">
        <v>0</v>
      </c>
      <c r="F85" s="28">
        <f>D85+E85</f>
        <v>3180683</v>
      </c>
      <c r="G85" s="28">
        <v>3180683</v>
      </c>
      <c r="H85" s="28">
        <v>0</v>
      </c>
      <c r="I85" s="28">
        <f>G85+H85</f>
        <v>3180683</v>
      </c>
      <c r="J85" s="28">
        <v>3180683</v>
      </c>
      <c r="M85" s="52"/>
      <c r="N85" s="52"/>
    </row>
    <row r="86" spans="1:14" ht="13.5" hidden="1" customHeight="1" outlineLevel="1">
      <c r="A86" s="6" t="s">
        <v>64</v>
      </c>
      <c r="B86" s="7" t="s">
        <v>65</v>
      </c>
      <c r="C86" s="35" t="s">
        <v>0</v>
      </c>
      <c r="D86" s="48">
        <f>D87</f>
        <v>0</v>
      </c>
      <c r="E86" s="48">
        <f>E87</f>
        <v>0</v>
      </c>
      <c r="F86" s="48">
        <f>F87</f>
        <v>0</v>
      </c>
      <c r="G86" s="8">
        <f t="shared" ref="G86:J86" si="61">G87</f>
        <v>0</v>
      </c>
      <c r="H86" s="8">
        <f t="shared" si="61"/>
        <v>0</v>
      </c>
      <c r="I86" s="8">
        <f t="shared" si="61"/>
        <v>0</v>
      </c>
      <c r="J86" s="8">
        <f t="shared" si="61"/>
        <v>0</v>
      </c>
      <c r="L86" s="52"/>
    </row>
    <row r="87" spans="1:14" ht="14.45" hidden="1" customHeight="1" outlineLevel="1">
      <c r="A87" s="9" t="s">
        <v>66</v>
      </c>
      <c r="B87" s="10" t="s">
        <v>65</v>
      </c>
      <c r="C87" s="33" t="s">
        <v>67</v>
      </c>
      <c r="D87" s="29">
        <v>0</v>
      </c>
      <c r="E87" s="29">
        <v>0</v>
      </c>
      <c r="F87" s="29">
        <v>0</v>
      </c>
      <c r="G87" s="11">
        <v>0</v>
      </c>
      <c r="H87" s="11">
        <v>0</v>
      </c>
      <c r="I87" s="11">
        <v>0</v>
      </c>
      <c r="J87" s="11">
        <v>0</v>
      </c>
    </row>
    <row r="88" spans="1:14" ht="13.5" hidden="1" customHeight="1" outlineLevel="1">
      <c r="A88" s="6" t="s">
        <v>68</v>
      </c>
      <c r="B88" s="7" t="s">
        <v>69</v>
      </c>
      <c r="C88" s="35" t="s">
        <v>0</v>
      </c>
      <c r="D88" s="48">
        <f>D89+D90+D91</f>
        <v>0</v>
      </c>
      <c r="E88" s="48">
        <f>E89+E90+E91</f>
        <v>0</v>
      </c>
      <c r="F88" s="48">
        <f>F89+F90+F91</f>
        <v>0</v>
      </c>
      <c r="G88" s="8">
        <f t="shared" ref="G88:J88" si="62">G89+G90+G91</f>
        <v>0</v>
      </c>
      <c r="H88" s="8">
        <f t="shared" ref="H88:I88" si="63">H89+H90+H91</f>
        <v>0</v>
      </c>
      <c r="I88" s="8">
        <f t="shared" si="63"/>
        <v>0</v>
      </c>
      <c r="J88" s="8">
        <f t="shared" si="62"/>
        <v>0</v>
      </c>
      <c r="L88" s="52"/>
    </row>
    <row r="89" spans="1:14" ht="12.75" hidden="1" customHeight="1" outlineLevel="1">
      <c r="A89" s="9" t="s">
        <v>9</v>
      </c>
      <c r="B89" s="10" t="s">
        <v>69</v>
      </c>
      <c r="C89" s="33" t="s">
        <v>10</v>
      </c>
      <c r="D89" s="29">
        <v>0</v>
      </c>
      <c r="E89" s="29">
        <v>0</v>
      </c>
      <c r="F89" s="29">
        <v>0</v>
      </c>
      <c r="G89" s="11">
        <v>0</v>
      </c>
      <c r="H89" s="11">
        <v>0</v>
      </c>
      <c r="I89" s="11">
        <v>0</v>
      </c>
      <c r="J89" s="11">
        <v>0</v>
      </c>
    </row>
    <row r="90" spans="1:14" ht="12.75" hidden="1" customHeight="1" outlineLevel="1">
      <c r="A90" s="9" t="s">
        <v>21</v>
      </c>
      <c r="B90" s="10" t="s">
        <v>69</v>
      </c>
      <c r="C90" s="33" t="s">
        <v>22</v>
      </c>
      <c r="D90" s="29">
        <v>0</v>
      </c>
      <c r="E90" s="29">
        <v>0</v>
      </c>
      <c r="F90" s="29">
        <v>0</v>
      </c>
      <c r="G90" s="11">
        <v>0</v>
      </c>
      <c r="H90" s="11">
        <v>0</v>
      </c>
      <c r="I90" s="11">
        <v>0</v>
      </c>
      <c r="J90" s="11">
        <v>0</v>
      </c>
    </row>
    <row r="91" spans="1:14" ht="14.45" hidden="1" customHeight="1" outlineLevel="1">
      <c r="A91" s="9" t="s">
        <v>23</v>
      </c>
      <c r="B91" s="10" t="s">
        <v>69</v>
      </c>
      <c r="C91" s="33" t="s">
        <v>24</v>
      </c>
      <c r="D91" s="29">
        <v>0</v>
      </c>
      <c r="E91" s="29">
        <v>0</v>
      </c>
      <c r="F91" s="29">
        <v>0</v>
      </c>
      <c r="G91" s="11">
        <v>0</v>
      </c>
      <c r="H91" s="11">
        <v>0</v>
      </c>
      <c r="I91" s="11">
        <v>0</v>
      </c>
      <c r="J91" s="11">
        <v>0</v>
      </c>
    </row>
    <row r="92" spans="1:14" collapsed="1">
      <c r="A92" s="3" t="s">
        <v>70</v>
      </c>
      <c r="B92" s="4" t="s">
        <v>71</v>
      </c>
      <c r="C92" s="34" t="s">
        <v>0</v>
      </c>
      <c r="D92" s="47">
        <f>D93</f>
        <v>3616533.98</v>
      </c>
      <c r="E92" s="47">
        <f>E93</f>
        <v>-895833.98</v>
      </c>
      <c r="F92" s="47">
        <f>F93</f>
        <v>2720700</v>
      </c>
      <c r="G92" s="5">
        <f t="shared" ref="G92:J92" si="64">G93</f>
        <v>3302321</v>
      </c>
      <c r="H92" s="5">
        <f t="shared" si="64"/>
        <v>0</v>
      </c>
      <c r="I92" s="5">
        <f t="shared" si="64"/>
        <v>3302321</v>
      </c>
      <c r="J92" s="5">
        <f t="shared" si="64"/>
        <v>3302321</v>
      </c>
    </row>
    <row r="93" spans="1:14" ht="13.5">
      <c r="A93" s="6" t="s">
        <v>72</v>
      </c>
      <c r="B93" s="7" t="s">
        <v>73</v>
      </c>
      <c r="C93" s="35" t="s">
        <v>0</v>
      </c>
      <c r="D93" s="48">
        <f>D94+D95</f>
        <v>3616533.98</v>
      </c>
      <c r="E93" s="48">
        <f>E94+E95</f>
        <v>-895833.98</v>
      </c>
      <c r="F93" s="48">
        <f>F94+F95</f>
        <v>2720700</v>
      </c>
      <c r="G93" s="8">
        <f t="shared" ref="G93:J93" si="65">G94+G95</f>
        <v>3302321</v>
      </c>
      <c r="H93" s="8">
        <f t="shared" ref="H93:I93" si="66">H94+H95</f>
        <v>0</v>
      </c>
      <c r="I93" s="8">
        <f t="shared" si="66"/>
        <v>3302321</v>
      </c>
      <c r="J93" s="8">
        <f t="shared" si="65"/>
        <v>3302321</v>
      </c>
    </row>
    <row r="94" spans="1:14">
      <c r="A94" s="9" t="s">
        <v>9</v>
      </c>
      <c r="B94" s="22" t="s">
        <v>73</v>
      </c>
      <c r="C94" s="33" t="s">
        <v>10</v>
      </c>
      <c r="D94" s="29">
        <v>2720700</v>
      </c>
      <c r="E94" s="29">
        <v>0</v>
      </c>
      <c r="F94" s="29">
        <f>D94+E94</f>
        <v>2720700</v>
      </c>
      <c r="G94" s="11">
        <v>2802321</v>
      </c>
      <c r="H94" s="11">
        <v>0</v>
      </c>
      <c r="I94" s="11">
        <f>G94+H94</f>
        <v>2802321</v>
      </c>
      <c r="J94" s="11">
        <v>2802321</v>
      </c>
    </row>
    <row r="95" spans="1:14" ht="14.45" customHeight="1">
      <c r="A95" s="9" t="s">
        <v>23</v>
      </c>
      <c r="B95" s="10" t="s">
        <v>73</v>
      </c>
      <c r="C95" s="33" t="s">
        <v>24</v>
      </c>
      <c r="D95" s="29">
        <v>895833.98</v>
      </c>
      <c r="E95" s="28">
        <f>-395833.98-500000</f>
        <v>-895833.98</v>
      </c>
      <c r="F95" s="29">
        <f>D95+E95</f>
        <v>0</v>
      </c>
      <c r="G95" s="11">
        <v>500000</v>
      </c>
      <c r="H95" s="11">
        <v>0</v>
      </c>
      <c r="I95" s="11">
        <f>G95+H95</f>
        <v>500000</v>
      </c>
      <c r="J95" s="11">
        <v>500000</v>
      </c>
    </row>
    <row r="96" spans="1:14">
      <c r="A96" s="3" t="s">
        <v>74</v>
      </c>
      <c r="B96" s="4" t="s">
        <v>75</v>
      </c>
      <c r="C96" s="34" t="s">
        <v>0</v>
      </c>
      <c r="D96" s="47">
        <f>D97</f>
        <v>4810519.9000000004</v>
      </c>
      <c r="E96" s="47">
        <f>E97</f>
        <v>761717.97000000032</v>
      </c>
      <c r="F96" s="47">
        <f>F97</f>
        <v>5572237.8700000001</v>
      </c>
      <c r="G96" s="5">
        <f t="shared" ref="G96:J96" si="67">G97</f>
        <v>3607971</v>
      </c>
      <c r="H96" s="5">
        <f t="shared" si="67"/>
        <v>0</v>
      </c>
      <c r="I96" s="5">
        <f t="shared" si="67"/>
        <v>3607971</v>
      </c>
      <c r="J96" s="5">
        <f t="shared" si="67"/>
        <v>3607971</v>
      </c>
    </row>
    <row r="97" spans="1:10" ht="13.5">
      <c r="A97" s="6" t="s">
        <v>76</v>
      </c>
      <c r="B97" s="7" t="s">
        <v>77</v>
      </c>
      <c r="C97" s="35" t="s">
        <v>0</v>
      </c>
      <c r="D97" s="48">
        <f>D98+D99+D100</f>
        <v>4810519.9000000004</v>
      </c>
      <c r="E97" s="48">
        <f>E98+E99+E100</f>
        <v>761717.97000000032</v>
      </c>
      <c r="F97" s="48">
        <f>F98+F99+F100</f>
        <v>5572237.8700000001</v>
      </c>
      <c r="G97" s="8">
        <f t="shared" ref="G97:J97" si="68">G98+G99+G100</f>
        <v>3607971</v>
      </c>
      <c r="H97" s="8">
        <f t="shared" ref="H97:I97" si="69">H98+H99+H100</f>
        <v>0</v>
      </c>
      <c r="I97" s="8">
        <f t="shared" si="69"/>
        <v>3607971</v>
      </c>
      <c r="J97" s="8">
        <f t="shared" si="68"/>
        <v>3607971</v>
      </c>
    </row>
    <row r="98" spans="1:10">
      <c r="A98" s="9" t="s">
        <v>9</v>
      </c>
      <c r="B98" s="22" t="s">
        <v>77</v>
      </c>
      <c r="C98" s="33" t="s">
        <v>10</v>
      </c>
      <c r="D98" s="29">
        <v>975593.9</v>
      </c>
      <c r="E98" s="28">
        <f>23445.6+1109451.1-179174.7-196419.2+4415.17</f>
        <v>761717.97000000032</v>
      </c>
      <c r="F98" s="29">
        <f>D98+E98</f>
        <v>1737311.8700000003</v>
      </c>
      <c r="G98" s="11">
        <v>600000</v>
      </c>
      <c r="H98" s="11">
        <v>0</v>
      </c>
      <c r="I98" s="11">
        <f>G98+H98</f>
        <v>600000</v>
      </c>
      <c r="J98" s="11">
        <v>600000</v>
      </c>
    </row>
    <row r="99" spans="1:10" hidden="1" outlineLevel="1">
      <c r="A99" s="9" t="s">
        <v>21</v>
      </c>
      <c r="B99" s="10" t="s">
        <v>77</v>
      </c>
      <c r="C99" s="33" t="s">
        <v>22</v>
      </c>
      <c r="D99" s="29">
        <v>0</v>
      </c>
      <c r="E99" s="29">
        <v>0</v>
      </c>
      <c r="F99" s="29">
        <v>0</v>
      </c>
      <c r="G99" s="11">
        <v>0</v>
      </c>
      <c r="H99" s="11">
        <v>0</v>
      </c>
      <c r="I99" s="11">
        <f t="shared" ref="I99:I100" si="70">G99+H99</f>
        <v>0</v>
      </c>
      <c r="J99" s="11">
        <v>0</v>
      </c>
    </row>
    <row r="100" spans="1:10" ht="14.45" customHeight="1" collapsed="1">
      <c r="A100" s="9" t="s">
        <v>23</v>
      </c>
      <c r="B100" s="10" t="s">
        <v>77</v>
      </c>
      <c r="C100" s="33" t="s">
        <v>24</v>
      </c>
      <c r="D100" s="29">
        <v>3834926</v>
      </c>
      <c r="E100" s="29">
        <v>0</v>
      </c>
      <c r="F100" s="29">
        <f>D100+E100</f>
        <v>3834926</v>
      </c>
      <c r="G100" s="11">
        <v>3007971</v>
      </c>
      <c r="H100" s="11">
        <v>0</v>
      </c>
      <c r="I100" s="11">
        <f t="shared" si="70"/>
        <v>3007971</v>
      </c>
      <c r="J100" s="11">
        <v>3007971</v>
      </c>
    </row>
    <row r="101" spans="1:10">
      <c r="A101" s="3" t="s">
        <v>78</v>
      </c>
      <c r="B101" s="4" t="s">
        <v>79</v>
      </c>
      <c r="C101" s="34" t="s">
        <v>0</v>
      </c>
      <c r="D101" s="47">
        <f t="shared" ref="D101:F102" si="71">D102</f>
        <v>1022445.9</v>
      </c>
      <c r="E101" s="47">
        <f t="shared" si="71"/>
        <v>1875879.15</v>
      </c>
      <c r="F101" s="47">
        <f t="shared" si="71"/>
        <v>2898325.05</v>
      </c>
      <c r="G101" s="5">
        <f t="shared" ref="G101:J101" si="72">G102</f>
        <v>429562</v>
      </c>
      <c r="H101" s="5">
        <f t="shared" si="72"/>
        <v>0</v>
      </c>
      <c r="I101" s="5">
        <f t="shared" si="72"/>
        <v>429562</v>
      </c>
      <c r="J101" s="5">
        <f t="shared" si="72"/>
        <v>429562</v>
      </c>
    </row>
    <row r="102" spans="1:10" ht="27">
      <c r="A102" s="6" t="s">
        <v>80</v>
      </c>
      <c r="B102" s="7" t="s">
        <v>81</v>
      </c>
      <c r="C102" s="35" t="s">
        <v>0</v>
      </c>
      <c r="D102" s="48">
        <f t="shared" si="71"/>
        <v>1022445.9</v>
      </c>
      <c r="E102" s="48">
        <f t="shared" si="71"/>
        <v>1875879.15</v>
      </c>
      <c r="F102" s="48">
        <f t="shared" si="71"/>
        <v>2898325.05</v>
      </c>
      <c r="G102" s="8">
        <f t="shared" ref="G102:J102" si="73">G103</f>
        <v>429562</v>
      </c>
      <c r="H102" s="8">
        <f t="shared" si="73"/>
        <v>0</v>
      </c>
      <c r="I102" s="8">
        <f t="shared" si="73"/>
        <v>429562</v>
      </c>
      <c r="J102" s="8">
        <f t="shared" si="73"/>
        <v>429562</v>
      </c>
    </row>
    <row r="103" spans="1:10">
      <c r="A103" s="9" t="s">
        <v>9</v>
      </c>
      <c r="B103" s="22" t="s">
        <v>81</v>
      </c>
      <c r="C103" s="33" t="s">
        <v>10</v>
      </c>
      <c r="D103" s="29">
        <v>1022445.9</v>
      </c>
      <c r="E103" s="28">
        <v>1875879.15</v>
      </c>
      <c r="F103" s="29">
        <f>D103+E103</f>
        <v>2898325.05</v>
      </c>
      <c r="G103" s="11">
        <v>429562</v>
      </c>
      <c r="H103" s="11">
        <v>0</v>
      </c>
      <c r="I103" s="11">
        <f>G103+H103</f>
        <v>429562</v>
      </c>
      <c r="J103" s="11">
        <v>429562</v>
      </c>
    </row>
    <row r="104" spans="1:10" ht="14.45" customHeight="1">
      <c r="A104" s="38" t="s">
        <v>82</v>
      </c>
      <c r="B104" s="4" t="s">
        <v>83</v>
      </c>
      <c r="C104" s="34" t="s">
        <v>0</v>
      </c>
      <c r="D104" s="47">
        <f t="shared" ref="D104:F106" si="74">D105</f>
        <v>3644235</v>
      </c>
      <c r="E104" s="47">
        <f t="shared" si="74"/>
        <v>11222.8</v>
      </c>
      <c r="F104" s="47">
        <f t="shared" si="74"/>
        <v>3655457.8</v>
      </c>
      <c r="G104" s="5">
        <f t="shared" ref="G104:J104" si="75">G105</f>
        <v>3753562</v>
      </c>
      <c r="H104" s="5">
        <f t="shared" si="75"/>
        <v>0</v>
      </c>
      <c r="I104" s="5">
        <f t="shared" si="75"/>
        <v>3753562</v>
      </c>
      <c r="J104" s="5">
        <f t="shared" si="75"/>
        <v>3753562</v>
      </c>
    </row>
    <row r="105" spans="1:10">
      <c r="A105" s="3" t="s">
        <v>84</v>
      </c>
      <c r="B105" s="4" t="s">
        <v>85</v>
      </c>
      <c r="C105" s="34" t="s">
        <v>0</v>
      </c>
      <c r="D105" s="47">
        <f t="shared" si="74"/>
        <v>3644235</v>
      </c>
      <c r="E105" s="47">
        <f t="shared" si="74"/>
        <v>11222.8</v>
      </c>
      <c r="F105" s="47">
        <f t="shared" si="74"/>
        <v>3655457.8</v>
      </c>
      <c r="G105" s="5">
        <f t="shared" ref="G105:J105" si="76">G106</f>
        <v>3753562</v>
      </c>
      <c r="H105" s="5">
        <f t="shared" si="76"/>
        <v>0</v>
      </c>
      <c r="I105" s="5">
        <f t="shared" si="76"/>
        <v>3753562</v>
      </c>
      <c r="J105" s="5">
        <f t="shared" si="76"/>
        <v>3753562</v>
      </c>
    </row>
    <row r="106" spans="1:10" ht="13.5">
      <c r="A106" s="6" t="s">
        <v>86</v>
      </c>
      <c r="B106" s="7" t="s">
        <v>87</v>
      </c>
      <c r="C106" s="35" t="s">
        <v>0</v>
      </c>
      <c r="D106" s="48">
        <f t="shared" si="74"/>
        <v>3644235</v>
      </c>
      <c r="E106" s="48">
        <f t="shared" si="74"/>
        <v>11222.8</v>
      </c>
      <c r="F106" s="48">
        <f t="shared" si="74"/>
        <v>3655457.8</v>
      </c>
      <c r="G106" s="8">
        <f t="shared" ref="G106:J106" si="77">G107</f>
        <v>3753562</v>
      </c>
      <c r="H106" s="8">
        <f t="shared" si="77"/>
        <v>0</v>
      </c>
      <c r="I106" s="8">
        <f t="shared" si="77"/>
        <v>3753562</v>
      </c>
      <c r="J106" s="8">
        <f t="shared" si="77"/>
        <v>3753562</v>
      </c>
    </row>
    <row r="107" spans="1:10">
      <c r="A107" s="9" t="s">
        <v>9</v>
      </c>
      <c r="B107" s="10" t="s">
        <v>87</v>
      </c>
      <c r="C107" s="33" t="s">
        <v>10</v>
      </c>
      <c r="D107" s="29">
        <v>3644235</v>
      </c>
      <c r="E107" s="28">
        <v>11222.8</v>
      </c>
      <c r="F107" s="29">
        <f>D107+E107</f>
        <v>3655457.8</v>
      </c>
      <c r="G107" s="11">
        <v>3753562</v>
      </c>
      <c r="H107" s="11">
        <v>0</v>
      </c>
      <c r="I107" s="11">
        <f>G107+H107</f>
        <v>3753562</v>
      </c>
      <c r="J107" s="11">
        <v>3753562</v>
      </c>
    </row>
    <row r="108" spans="1:10">
      <c r="A108" s="38" t="s">
        <v>88</v>
      </c>
      <c r="B108" s="4" t="s">
        <v>89</v>
      </c>
      <c r="C108" s="34" t="s">
        <v>0</v>
      </c>
      <c r="D108" s="47">
        <f t="shared" ref="D108:F109" si="78">D109</f>
        <v>2647770.65</v>
      </c>
      <c r="E108" s="47">
        <f t="shared" si="78"/>
        <v>1916507.05</v>
      </c>
      <c r="F108" s="47">
        <f t="shared" si="78"/>
        <v>4564277.7</v>
      </c>
      <c r="G108" s="5">
        <f t="shared" ref="G108:J108" si="79">G109</f>
        <v>2727203.95</v>
      </c>
      <c r="H108" s="5">
        <f t="shared" si="79"/>
        <v>0</v>
      </c>
      <c r="I108" s="5">
        <f t="shared" si="79"/>
        <v>2727203.95</v>
      </c>
      <c r="J108" s="5">
        <f t="shared" si="79"/>
        <v>2727203.95</v>
      </c>
    </row>
    <row r="109" spans="1:10" ht="25.5">
      <c r="A109" s="3" t="s">
        <v>90</v>
      </c>
      <c r="B109" s="4" t="s">
        <v>91</v>
      </c>
      <c r="C109" s="34" t="s">
        <v>0</v>
      </c>
      <c r="D109" s="47">
        <f t="shared" si="78"/>
        <v>2647770.65</v>
      </c>
      <c r="E109" s="47">
        <f t="shared" si="78"/>
        <v>1916507.05</v>
      </c>
      <c r="F109" s="47">
        <f t="shared" si="78"/>
        <v>4564277.7</v>
      </c>
      <c r="G109" s="5">
        <f t="shared" ref="G109:J109" si="80">G110</f>
        <v>2727203.95</v>
      </c>
      <c r="H109" s="5">
        <f t="shared" si="80"/>
        <v>0</v>
      </c>
      <c r="I109" s="5">
        <f t="shared" si="80"/>
        <v>2727203.95</v>
      </c>
      <c r="J109" s="5">
        <f t="shared" si="80"/>
        <v>2727203.95</v>
      </c>
    </row>
    <row r="110" spans="1:10" ht="13.5" customHeight="1">
      <c r="A110" s="31" t="s">
        <v>92</v>
      </c>
      <c r="B110" s="7" t="s">
        <v>93</v>
      </c>
      <c r="C110" s="35" t="s">
        <v>0</v>
      </c>
      <c r="D110" s="48">
        <f>D111+D112</f>
        <v>2647770.65</v>
      </c>
      <c r="E110" s="48">
        <f>E111+E112</f>
        <v>1916507.05</v>
      </c>
      <c r="F110" s="48">
        <f>F111+F112</f>
        <v>4564277.7</v>
      </c>
      <c r="G110" s="8">
        <f t="shared" ref="G110:J110" si="81">G111+G112</f>
        <v>2727203.95</v>
      </c>
      <c r="H110" s="8">
        <f t="shared" ref="H110:I110" si="82">H111+H112</f>
        <v>0</v>
      </c>
      <c r="I110" s="8">
        <f t="shared" si="82"/>
        <v>2727203.95</v>
      </c>
      <c r="J110" s="8">
        <f t="shared" si="81"/>
        <v>2727203.95</v>
      </c>
    </row>
    <row r="111" spans="1:10">
      <c r="A111" s="9" t="s">
        <v>9</v>
      </c>
      <c r="B111" s="10" t="s">
        <v>93</v>
      </c>
      <c r="C111" s="33" t="s">
        <v>10</v>
      </c>
      <c r="D111" s="29">
        <v>2411231.65</v>
      </c>
      <c r="E111" s="28">
        <f>1820681.7+95825.35</f>
        <v>1916507.05</v>
      </c>
      <c r="F111" s="29">
        <f>D111+E111</f>
        <v>4327738.7</v>
      </c>
      <c r="G111" s="11">
        <v>2395908.9500000002</v>
      </c>
      <c r="H111" s="11">
        <v>0</v>
      </c>
      <c r="I111" s="11">
        <f>G111+H111</f>
        <v>2395908.9500000002</v>
      </c>
      <c r="J111" s="11">
        <v>2395908.9500000002</v>
      </c>
    </row>
    <row r="112" spans="1:10">
      <c r="A112" s="9" t="s">
        <v>11</v>
      </c>
      <c r="B112" s="10" t="s">
        <v>93</v>
      </c>
      <c r="C112" s="33">
        <v>300</v>
      </c>
      <c r="D112" s="29">
        <v>236539</v>
      </c>
      <c r="E112" s="29">
        <v>0</v>
      </c>
      <c r="F112" s="29">
        <f>D112+E112</f>
        <v>236539</v>
      </c>
      <c r="G112" s="11">
        <v>331295</v>
      </c>
      <c r="H112" s="11">
        <v>0</v>
      </c>
      <c r="I112" s="11">
        <f>G112+H112</f>
        <v>331295</v>
      </c>
      <c r="J112" s="11">
        <v>331295</v>
      </c>
    </row>
    <row r="113" spans="1:11">
      <c r="A113" s="38" t="s">
        <v>94</v>
      </c>
      <c r="B113" s="4" t="s">
        <v>95</v>
      </c>
      <c r="C113" s="34" t="s">
        <v>0</v>
      </c>
      <c r="D113" s="47">
        <f>D114+D117</f>
        <v>156522550.87</v>
      </c>
      <c r="E113" s="47">
        <f>E114+E117</f>
        <v>164294289.11000001</v>
      </c>
      <c r="F113" s="47">
        <f>F114+F117</f>
        <v>320816839.97999996</v>
      </c>
      <c r="G113" s="5">
        <f t="shared" ref="G113:J113" si="83">G114+G117</f>
        <v>148123802.34999999</v>
      </c>
      <c r="H113" s="5">
        <f t="shared" ref="H113:I113" si="84">H114+H117</f>
        <v>0</v>
      </c>
      <c r="I113" s="5">
        <f t="shared" si="84"/>
        <v>148123802.34999999</v>
      </c>
      <c r="J113" s="5">
        <f t="shared" si="83"/>
        <v>148073874.81</v>
      </c>
    </row>
    <row r="114" spans="1:11" ht="25.5" hidden="1" outlineLevel="1">
      <c r="A114" s="3" t="s">
        <v>96</v>
      </c>
      <c r="B114" s="4" t="s">
        <v>97</v>
      </c>
      <c r="C114" s="34" t="s">
        <v>0</v>
      </c>
      <c r="D114" s="47">
        <f t="shared" ref="D114:F115" si="85">D115</f>
        <v>0</v>
      </c>
      <c r="E114" s="47">
        <f t="shared" si="85"/>
        <v>0</v>
      </c>
      <c r="F114" s="47">
        <f t="shared" si="85"/>
        <v>0</v>
      </c>
      <c r="G114" s="5">
        <f t="shared" ref="G114:J114" si="86">G115</f>
        <v>0</v>
      </c>
      <c r="H114" s="5">
        <f t="shared" si="86"/>
        <v>0</v>
      </c>
      <c r="I114" s="5">
        <f t="shared" si="86"/>
        <v>0</v>
      </c>
      <c r="J114" s="5">
        <f t="shared" si="86"/>
        <v>0</v>
      </c>
    </row>
    <row r="115" spans="1:11" ht="27" hidden="1" outlineLevel="1">
      <c r="A115" s="6" t="s">
        <v>98</v>
      </c>
      <c r="B115" s="7" t="s">
        <v>99</v>
      </c>
      <c r="C115" s="35" t="s">
        <v>0</v>
      </c>
      <c r="D115" s="48">
        <f t="shared" si="85"/>
        <v>0</v>
      </c>
      <c r="E115" s="48">
        <f t="shared" si="85"/>
        <v>0</v>
      </c>
      <c r="F115" s="48">
        <f t="shared" si="85"/>
        <v>0</v>
      </c>
      <c r="G115" s="8">
        <f t="shared" ref="G115:J115" si="87">G116</f>
        <v>0</v>
      </c>
      <c r="H115" s="8">
        <f t="shared" si="87"/>
        <v>0</v>
      </c>
      <c r="I115" s="8">
        <f t="shared" si="87"/>
        <v>0</v>
      </c>
      <c r="J115" s="8">
        <f t="shared" si="87"/>
        <v>0</v>
      </c>
    </row>
    <row r="116" spans="1:11" hidden="1" outlineLevel="1">
      <c r="A116" s="9" t="s">
        <v>9</v>
      </c>
      <c r="B116" s="10" t="s">
        <v>99</v>
      </c>
      <c r="C116" s="33" t="s">
        <v>10</v>
      </c>
      <c r="D116" s="29">
        <v>0</v>
      </c>
      <c r="E116" s="29">
        <v>0</v>
      </c>
      <c r="F116" s="29">
        <v>0</v>
      </c>
      <c r="G116" s="11">
        <v>0</v>
      </c>
      <c r="H116" s="11">
        <v>0</v>
      </c>
      <c r="I116" s="11">
        <v>0</v>
      </c>
      <c r="J116" s="11">
        <v>0</v>
      </c>
    </row>
    <row r="117" spans="1:11" collapsed="1">
      <c r="A117" s="3" t="s">
        <v>100</v>
      </c>
      <c r="B117" s="4" t="s">
        <v>101</v>
      </c>
      <c r="C117" s="34" t="s">
        <v>0</v>
      </c>
      <c r="D117" s="47">
        <f>D118+D120+D122+D125+D127+D130+D132+D141+D145+D148+D137</f>
        <v>156522550.87</v>
      </c>
      <c r="E117" s="47">
        <f t="shared" ref="E117:J117" si="88">E118+E120+E122+E125+E127+E130+E132+E141+E145+E148+E137</f>
        <v>164294289.11000001</v>
      </c>
      <c r="F117" s="47">
        <f t="shared" si="88"/>
        <v>320816839.97999996</v>
      </c>
      <c r="G117" s="47">
        <f t="shared" si="88"/>
        <v>148123802.34999999</v>
      </c>
      <c r="H117" s="47">
        <f t="shared" si="88"/>
        <v>0</v>
      </c>
      <c r="I117" s="47">
        <f t="shared" si="88"/>
        <v>148123802.34999999</v>
      </c>
      <c r="J117" s="47">
        <f t="shared" si="88"/>
        <v>148073874.81</v>
      </c>
      <c r="K117" s="52"/>
    </row>
    <row r="118" spans="1:11" ht="13.5">
      <c r="A118" s="6" t="s">
        <v>102</v>
      </c>
      <c r="B118" s="7" t="s">
        <v>103</v>
      </c>
      <c r="C118" s="35" t="s">
        <v>0</v>
      </c>
      <c r="D118" s="48">
        <f>D119</f>
        <v>13609134.85</v>
      </c>
      <c r="E118" s="48">
        <f>E119</f>
        <v>142791.26999999984</v>
      </c>
      <c r="F118" s="48">
        <f>F119</f>
        <v>13751926.119999999</v>
      </c>
      <c r="G118" s="8">
        <f t="shared" ref="G118:J118" si="89">G119</f>
        <v>13090408.890000001</v>
      </c>
      <c r="H118" s="8">
        <f t="shared" si="89"/>
        <v>0</v>
      </c>
      <c r="I118" s="8">
        <f t="shared" si="89"/>
        <v>13090408.890000001</v>
      </c>
      <c r="J118" s="8">
        <f t="shared" si="89"/>
        <v>13090408.890000001</v>
      </c>
      <c r="K118" s="52"/>
    </row>
    <row r="119" spans="1:11">
      <c r="A119" s="9" t="s">
        <v>9</v>
      </c>
      <c r="B119" s="22" t="s">
        <v>103</v>
      </c>
      <c r="C119" s="33" t="s">
        <v>10</v>
      </c>
      <c r="D119" s="29">
        <v>13609134.85</v>
      </c>
      <c r="E119" s="28">
        <f>-1109451.1+770391.83+481850.54</f>
        <v>142791.26999999984</v>
      </c>
      <c r="F119" s="29">
        <f>D119+E119</f>
        <v>13751926.119999999</v>
      </c>
      <c r="G119" s="11">
        <v>13090408.890000001</v>
      </c>
      <c r="H119" s="11">
        <v>0</v>
      </c>
      <c r="I119" s="11">
        <f>G119+H119</f>
        <v>13090408.890000001</v>
      </c>
      <c r="J119" s="11">
        <v>13090408.890000001</v>
      </c>
    </row>
    <row r="120" spans="1:11" ht="14.45" customHeight="1">
      <c r="A120" s="6" t="s">
        <v>104</v>
      </c>
      <c r="B120" s="7" t="s">
        <v>105</v>
      </c>
      <c r="C120" s="35" t="s">
        <v>0</v>
      </c>
      <c r="D120" s="48">
        <f>D121</f>
        <v>2500000</v>
      </c>
      <c r="E120" s="48">
        <f>E121</f>
        <v>9009000</v>
      </c>
      <c r="F120" s="48">
        <f>F121</f>
        <v>11509000</v>
      </c>
      <c r="G120" s="8">
        <f t="shared" ref="G120:J120" si="90">G121</f>
        <v>3575000</v>
      </c>
      <c r="H120" s="8">
        <f t="shared" si="90"/>
        <v>0</v>
      </c>
      <c r="I120" s="8">
        <f t="shared" si="90"/>
        <v>3575000</v>
      </c>
      <c r="J120" s="8">
        <f t="shared" si="90"/>
        <v>3575000</v>
      </c>
    </row>
    <row r="121" spans="1:11">
      <c r="A121" s="9" t="s">
        <v>9</v>
      </c>
      <c r="B121" s="10" t="s">
        <v>105</v>
      </c>
      <c r="C121" s="33" t="s">
        <v>10</v>
      </c>
      <c r="D121" s="28">
        <v>2500000</v>
      </c>
      <c r="E121" s="28">
        <v>9009000</v>
      </c>
      <c r="F121" s="28">
        <f>D121+E121</f>
        <v>11509000</v>
      </c>
      <c r="G121" s="28">
        <v>3575000</v>
      </c>
      <c r="H121" s="28">
        <v>0</v>
      </c>
      <c r="I121" s="28">
        <f>G121+H121</f>
        <v>3575000</v>
      </c>
      <c r="J121" s="28">
        <v>3575000</v>
      </c>
    </row>
    <row r="122" spans="1:11" ht="13.5">
      <c r="A122" s="6" t="s">
        <v>106</v>
      </c>
      <c r="B122" s="7" t="s">
        <v>107</v>
      </c>
      <c r="C122" s="35" t="s">
        <v>0</v>
      </c>
      <c r="D122" s="48">
        <f>D124+D123</f>
        <v>6059937.1200000001</v>
      </c>
      <c r="E122" s="48">
        <f>E124+E123</f>
        <v>-204179.19</v>
      </c>
      <c r="F122" s="48">
        <f>F124+F123</f>
        <v>5855757.9299999997</v>
      </c>
      <c r="G122" s="48">
        <f t="shared" ref="G122:J122" si="91">G124+G123</f>
        <v>6031430.6699999999</v>
      </c>
      <c r="H122" s="48">
        <f t="shared" ref="H122:I122" si="92">H124+H123</f>
        <v>0</v>
      </c>
      <c r="I122" s="48">
        <f t="shared" si="92"/>
        <v>6031430.6699999999</v>
      </c>
      <c r="J122" s="48">
        <f t="shared" si="91"/>
        <v>6031430.6699999999</v>
      </c>
    </row>
    <row r="123" spans="1:11">
      <c r="A123" s="9" t="s">
        <v>9</v>
      </c>
      <c r="B123" s="10" t="s">
        <v>107</v>
      </c>
      <c r="C123" s="33" t="s">
        <v>10</v>
      </c>
      <c r="D123" s="46">
        <v>204179.19</v>
      </c>
      <c r="E123" s="46">
        <v>-204179.19</v>
      </c>
      <c r="F123" s="46">
        <f>D123+E123</f>
        <v>0</v>
      </c>
      <c r="G123" s="24">
        <v>0</v>
      </c>
      <c r="H123" s="24">
        <v>0</v>
      </c>
      <c r="I123" s="24">
        <f>G123+H123</f>
        <v>0</v>
      </c>
      <c r="J123" s="24">
        <v>0</v>
      </c>
    </row>
    <row r="124" spans="1:11">
      <c r="A124" s="9" t="s">
        <v>30</v>
      </c>
      <c r="B124" s="10" t="s">
        <v>107</v>
      </c>
      <c r="C124" s="33" t="s">
        <v>31</v>
      </c>
      <c r="D124" s="28">
        <f>5855757.93</f>
        <v>5855757.9299999997</v>
      </c>
      <c r="E124" s="28">
        <v>0</v>
      </c>
      <c r="F124" s="46">
        <f>D124+E124</f>
        <v>5855757.9299999997</v>
      </c>
      <c r="G124" s="11">
        <v>6031430.6699999999</v>
      </c>
      <c r="H124" s="11">
        <v>0</v>
      </c>
      <c r="I124" s="11">
        <f>G124+H124</f>
        <v>6031430.6699999999</v>
      </c>
      <c r="J124" s="11">
        <v>6031430.6699999999</v>
      </c>
    </row>
    <row r="125" spans="1:11" ht="14.45" customHeight="1">
      <c r="A125" s="6" t="s">
        <v>108</v>
      </c>
      <c r="B125" s="7" t="s">
        <v>109</v>
      </c>
      <c r="C125" s="35" t="s">
        <v>0</v>
      </c>
      <c r="D125" s="48">
        <f>D126</f>
        <v>18037745.600000001</v>
      </c>
      <c r="E125" s="48">
        <f>E126</f>
        <v>1260515.1299999999</v>
      </c>
      <c r="F125" s="48">
        <f>F126</f>
        <v>19298260.73</v>
      </c>
      <c r="G125" s="8">
        <f t="shared" ref="G125:J125" si="93">G126</f>
        <v>18557891.949999999</v>
      </c>
      <c r="H125" s="8">
        <f t="shared" si="93"/>
        <v>0</v>
      </c>
      <c r="I125" s="8">
        <f t="shared" si="93"/>
        <v>18557891.949999999</v>
      </c>
      <c r="J125" s="8">
        <f t="shared" si="93"/>
        <v>18557891.949999999</v>
      </c>
    </row>
    <row r="126" spans="1:11">
      <c r="A126" s="9" t="s">
        <v>9</v>
      </c>
      <c r="B126" s="22" t="s">
        <v>109</v>
      </c>
      <c r="C126" s="33" t="s">
        <v>10</v>
      </c>
      <c r="D126" s="29">
        <v>18037745.600000001</v>
      </c>
      <c r="E126" s="28">
        <f>400000+551711.85+308803.28</f>
        <v>1260515.1299999999</v>
      </c>
      <c r="F126" s="29">
        <f>D126+E126</f>
        <v>19298260.73</v>
      </c>
      <c r="G126" s="11">
        <v>18557891.949999999</v>
      </c>
      <c r="H126" s="11">
        <v>0</v>
      </c>
      <c r="I126" s="11">
        <f>G126+H126</f>
        <v>18557891.949999999</v>
      </c>
      <c r="J126" s="11">
        <v>18557891.949999999</v>
      </c>
    </row>
    <row r="127" spans="1:11" ht="13.5">
      <c r="A127" s="6" t="s">
        <v>110</v>
      </c>
      <c r="B127" s="7" t="s">
        <v>111</v>
      </c>
      <c r="C127" s="35" t="s">
        <v>0</v>
      </c>
      <c r="D127" s="48">
        <f>D128+D129</f>
        <v>86044003.670000002</v>
      </c>
      <c r="E127" s="48">
        <f>E128+E129</f>
        <v>106375797.78</v>
      </c>
      <c r="F127" s="48">
        <f>F128+F129</f>
        <v>192419801.44999999</v>
      </c>
      <c r="G127" s="8">
        <f t="shared" ref="G127:J127" si="94">G128+G129</f>
        <v>87982623.25999999</v>
      </c>
      <c r="H127" s="8">
        <f t="shared" ref="H127:I127" si="95">H128+H129</f>
        <v>0</v>
      </c>
      <c r="I127" s="8">
        <f t="shared" si="95"/>
        <v>87982623.25999999</v>
      </c>
      <c r="J127" s="8">
        <f t="shared" si="94"/>
        <v>87983501.200000003</v>
      </c>
    </row>
    <row r="128" spans="1:11">
      <c r="A128" s="9" t="s">
        <v>9</v>
      </c>
      <c r="B128" s="22" t="s">
        <v>111</v>
      </c>
      <c r="C128" s="33" t="s">
        <v>10</v>
      </c>
      <c r="D128" s="29">
        <f>82878115.83+2570887.84</f>
        <v>85449003.670000002</v>
      </c>
      <c r="E128" s="28">
        <f>567975.98-91309.22-173026.28-150772.55-313533.33-199150-312000-2570887.84+1186.56+7452670.2+719352.94+682348.03+723068.36+39874.93</f>
        <v>6375797.7800000012</v>
      </c>
      <c r="F128" s="29">
        <f>D128+E128</f>
        <v>91824801.450000003</v>
      </c>
      <c r="G128" s="29">
        <f>85407242.91+2575380.35</f>
        <v>87982623.25999999</v>
      </c>
      <c r="H128" s="29">
        <v>0</v>
      </c>
      <c r="I128" s="29">
        <f>G128+H128</f>
        <v>87982623.25999999</v>
      </c>
      <c r="J128" s="29">
        <f>85407242.91+2576258.29</f>
        <v>87983501.200000003</v>
      </c>
    </row>
    <row r="129" spans="1:10">
      <c r="A129" s="15" t="s">
        <v>166</v>
      </c>
      <c r="B129" s="10" t="s">
        <v>111</v>
      </c>
      <c r="C129" s="33" t="s">
        <v>22</v>
      </c>
      <c r="D129" s="29">
        <v>595000</v>
      </c>
      <c r="E129" s="29">
        <v>100000000</v>
      </c>
      <c r="F129" s="29">
        <f>D129+E129</f>
        <v>100595000</v>
      </c>
      <c r="G129" s="29">
        <v>0</v>
      </c>
      <c r="H129" s="29">
        <v>0</v>
      </c>
      <c r="I129" s="29">
        <f>G129+H129</f>
        <v>0</v>
      </c>
      <c r="J129" s="29">
        <v>0</v>
      </c>
    </row>
    <row r="130" spans="1:10" ht="27" hidden="1" outlineLevel="1">
      <c r="A130" s="6" t="s">
        <v>112</v>
      </c>
      <c r="B130" s="7" t="s">
        <v>113</v>
      </c>
      <c r="C130" s="35" t="s">
        <v>0</v>
      </c>
      <c r="D130" s="48">
        <f>D131</f>
        <v>0</v>
      </c>
      <c r="E130" s="48">
        <f>E131</f>
        <v>0</v>
      </c>
      <c r="F130" s="48">
        <f>F131</f>
        <v>0</v>
      </c>
      <c r="G130" s="48">
        <f t="shared" ref="G130:J130" si="96">G131</f>
        <v>0</v>
      </c>
      <c r="H130" s="48">
        <f t="shared" si="96"/>
        <v>0</v>
      </c>
      <c r="I130" s="48">
        <f t="shared" si="96"/>
        <v>0</v>
      </c>
      <c r="J130" s="48">
        <f t="shared" si="96"/>
        <v>0</v>
      </c>
    </row>
    <row r="131" spans="1:10" hidden="1" outlineLevel="1">
      <c r="A131" s="9" t="s">
        <v>9</v>
      </c>
      <c r="B131" s="10" t="s">
        <v>113</v>
      </c>
      <c r="C131" s="33" t="s">
        <v>10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</row>
    <row r="132" spans="1:10" ht="14.45" customHeight="1" collapsed="1">
      <c r="A132" s="6" t="s">
        <v>114</v>
      </c>
      <c r="B132" s="7" t="s">
        <v>115</v>
      </c>
      <c r="C132" s="35" t="s">
        <v>0</v>
      </c>
      <c r="D132" s="48">
        <f>D133+D134+D135+D136</f>
        <v>23146729.629999999</v>
      </c>
      <c r="E132" s="48">
        <f>E133+E134+E135+E136</f>
        <v>19901949.98</v>
      </c>
      <c r="F132" s="48">
        <f t="shared" ref="F132:J132" si="97">F133+F134+F135+F136</f>
        <v>43048679.609999999</v>
      </c>
      <c r="G132" s="48">
        <f t="shared" si="97"/>
        <v>16261447.58</v>
      </c>
      <c r="H132" s="48">
        <f t="shared" si="97"/>
        <v>0</v>
      </c>
      <c r="I132" s="48">
        <f t="shared" si="97"/>
        <v>16261447.58</v>
      </c>
      <c r="J132" s="48">
        <f t="shared" si="97"/>
        <v>16210642.1</v>
      </c>
    </row>
    <row r="133" spans="1:10">
      <c r="A133" s="9" t="s">
        <v>9</v>
      </c>
      <c r="B133" s="22" t="s">
        <v>115</v>
      </c>
      <c r="C133" s="33" t="s">
        <v>10</v>
      </c>
      <c r="D133" s="28">
        <v>9834130.4299999997</v>
      </c>
      <c r="E133" s="28">
        <f>2082503.89+990259.49+1000000+71443.8+51602+54900-94712.32-244252.8-662333.33-712426.43+14493.48+1700000+2000000+231057+1468304.4</f>
        <v>7950839.1799999997</v>
      </c>
      <c r="F133" s="28">
        <f>D133+E133</f>
        <v>17784969.609999999</v>
      </c>
      <c r="G133" s="28">
        <v>14036596.470000001</v>
      </c>
      <c r="H133" s="28">
        <v>0</v>
      </c>
      <c r="I133" s="28">
        <f>G133+H133</f>
        <v>14036596.470000001</v>
      </c>
      <c r="J133" s="28">
        <v>13979184.65</v>
      </c>
    </row>
    <row r="134" spans="1:10" outlineLevel="1">
      <c r="A134" s="15" t="s">
        <v>11</v>
      </c>
      <c r="B134" s="13" t="s">
        <v>115</v>
      </c>
      <c r="C134" s="37" t="s">
        <v>12</v>
      </c>
      <c r="D134" s="28">
        <v>550000</v>
      </c>
      <c r="E134" s="28">
        <v>0</v>
      </c>
      <c r="F134" s="28">
        <f t="shared" ref="F134:F135" si="98">D134+E134</f>
        <v>550000</v>
      </c>
      <c r="G134" s="28">
        <v>550000</v>
      </c>
      <c r="H134" s="28">
        <v>0</v>
      </c>
      <c r="I134" s="28">
        <f t="shared" ref="I134:I135" si="99">G134+H134</f>
        <v>550000</v>
      </c>
      <c r="J134" s="28">
        <v>550000</v>
      </c>
    </row>
    <row r="135" spans="1:10" outlineLevel="1">
      <c r="A135" s="15" t="s">
        <v>166</v>
      </c>
      <c r="B135" s="10" t="s">
        <v>115</v>
      </c>
      <c r="C135" s="33" t="s">
        <v>22</v>
      </c>
      <c r="D135" s="29">
        <f>1664686.86+11097912.34</f>
        <v>12762599.199999999</v>
      </c>
      <c r="E135" s="28">
        <f>100000-83003.03-553353.51-1289982.89-8599885.9+567304.5+10820484.5-288319.94-1922132.93+4700000</f>
        <v>3451110.8</v>
      </c>
      <c r="F135" s="28">
        <f t="shared" si="98"/>
        <v>16213710</v>
      </c>
      <c r="G135" s="29">
        <v>1674851.11</v>
      </c>
      <c r="H135" s="29">
        <v>0</v>
      </c>
      <c r="I135" s="28">
        <f t="shared" si="99"/>
        <v>1674851.11</v>
      </c>
      <c r="J135" s="29">
        <v>1681457.45</v>
      </c>
    </row>
    <row r="136" spans="1:10" ht="12.75" customHeight="1" outlineLevel="1">
      <c r="A136" s="27" t="s">
        <v>30</v>
      </c>
      <c r="B136" s="22" t="s">
        <v>115</v>
      </c>
      <c r="C136" s="33">
        <v>600</v>
      </c>
      <c r="D136" s="29">
        <v>0</v>
      </c>
      <c r="E136" s="28">
        <v>8500000</v>
      </c>
      <c r="F136" s="28">
        <f>D136+E136</f>
        <v>8500000</v>
      </c>
      <c r="G136" s="29">
        <v>0</v>
      </c>
      <c r="H136" s="29">
        <v>0</v>
      </c>
      <c r="I136" s="28">
        <v>0</v>
      </c>
      <c r="J136" s="29">
        <v>0</v>
      </c>
    </row>
    <row r="137" spans="1:10" ht="12.75" customHeight="1" outlineLevel="1">
      <c r="A137" s="55" t="s">
        <v>190</v>
      </c>
      <c r="B137" s="19" t="s">
        <v>189</v>
      </c>
      <c r="C137" s="13"/>
      <c r="D137" s="48">
        <f>D138+D139+D140</f>
        <v>0</v>
      </c>
      <c r="E137" s="48">
        <f t="shared" ref="E137:J137" si="100">E138+E139+E140</f>
        <v>27808414.140000001</v>
      </c>
      <c r="F137" s="48">
        <f t="shared" si="100"/>
        <v>27808414.140000001</v>
      </c>
      <c r="G137" s="48">
        <f t="shared" si="100"/>
        <v>0</v>
      </c>
      <c r="H137" s="48">
        <f t="shared" si="100"/>
        <v>0</v>
      </c>
      <c r="I137" s="48">
        <f t="shared" si="100"/>
        <v>0</v>
      </c>
      <c r="J137" s="48">
        <f t="shared" si="100"/>
        <v>0</v>
      </c>
    </row>
    <row r="138" spans="1:10" ht="12.75" customHeight="1" outlineLevel="1">
      <c r="A138" s="15" t="s">
        <v>157</v>
      </c>
      <c r="B138" s="37" t="s">
        <v>189</v>
      </c>
      <c r="C138" s="13">
        <v>200</v>
      </c>
      <c r="D138" s="29">
        <v>0</v>
      </c>
      <c r="E138" s="28">
        <f>331038+19800000</f>
        <v>20131038</v>
      </c>
      <c r="F138" s="28">
        <f>D138+E138</f>
        <v>20131038</v>
      </c>
      <c r="G138" s="29">
        <v>0</v>
      </c>
      <c r="H138" s="29">
        <v>0</v>
      </c>
      <c r="I138" s="29">
        <v>0</v>
      </c>
      <c r="J138" s="29">
        <v>0</v>
      </c>
    </row>
    <row r="139" spans="1:10" ht="12.75" customHeight="1" outlineLevel="1">
      <c r="A139" s="15" t="s">
        <v>166</v>
      </c>
      <c r="B139" s="37" t="s">
        <v>189</v>
      </c>
      <c r="C139" s="13">
        <v>400</v>
      </c>
      <c r="D139" s="29">
        <v>0</v>
      </c>
      <c r="E139" s="28">
        <f>115789.47+2200000</f>
        <v>2315789.4700000002</v>
      </c>
      <c r="F139" s="28">
        <f t="shared" ref="F139:F140" si="101">D139+E139</f>
        <v>2315789.4700000002</v>
      </c>
      <c r="G139" s="29">
        <v>0</v>
      </c>
      <c r="H139" s="29">
        <v>0</v>
      </c>
      <c r="I139" s="29">
        <v>0</v>
      </c>
      <c r="J139" s="29">
        <v>0</v>
      </c>
    </row>
    <row r="140" spans="1:10" ht="12.75" customHeight="1" outlineLevel="1">
      <c r="A140" s="27" t="s">
        <v>30</v>
      </c>
      <c r="B140" s="37" t="s">
        <v>189</v>
      </c>
      <c r="C140" s="13">
        <v>600</v>
      </c>
      <c r="D140" s="29">
        <v>0</v>
      </c>
      <c r="E140" s="28">
        <v>5361586.67</v>
      </c>
      <c r="F140" s="28">
        <f t="shared" si="101"/>
        <v>5361586.67</v>
      </c>
      <c r="G140" s="29">
        <v>0</v>
      </c>
      <c r="H140" s="29">
        <v>0</v>
      </c>
      <c r="I140" s="29">
        <v>0</v>
      </c>
      <c r="J140" s="29">
        <v>0</v>
      </c>
    </row>
    <row r="141" spans="1:10" ht="27">
      <c r="A141" s="6" t="s">
        <v>116</v>
      </c>
      <c r="B141" s="7" t="s">
        <v>117</v>
      </c>
      <c r="C141" s="35" t="s">
        <v>0</v>
      </c>
      <c r="D141" s="48">
        <f>D142</f>
        <v>1500000</v>
      </c>
      <c r="E141" s="48">
        <f>E142</f>
        <v>0</v>
      </c>
      <c r="F141" s="48">
        <f>F142</f>
        <v>1500000</v>
      </c>
      <c r="G141" s="8">
        <f t="shared" ref="G141:J141" si="102">G142</f>
        <v>1500000</v>
      </c>
      <c r="H141" s="8">
        <f t="shared" si="102"/>
        <v>0</v>
      </c>
      <c r="I141" s="8">
        <f t="shared" si="102"/>
        <v>1500000</v>
      </c>
      <c r="J141" s="8">
        <f t="shared" si="102"/>
        <v>1500000</v>
      </c>
    </row>
    <row r="142" spans="1:10">
      <c r="A142" s="9" t="s">
        <v>9</v>
      </c>
      <c r="B142" s="10" t="s">
        <v>117</v>
      </c>
      <c r="C142" s="33" t="s">
        <v>10</v>
      </c>
      <c r="D142" s="29">
        <v>1500000</v>
      </c>
      <c r="E142" s="29">
        <v>0</v>
      </c>
      <c r="F142" s="29">
        <f>D142+E142</f>
        <v>1500000</v>
      </c>
      <c r="G142" s="11">
        <v>1500000</v>
      </c>
      <c r="H142" s="11">
        <v>0</v>
      </c>
      <c r="I142" s="11">
        <f>G142+H142</f>
        <v>1500000</v>
      </c>
      <c r="J142" s="11">
        <v>1500000</v>
      </c>
    </row>
    <row r="143" spans="1:10" ht="27" hidden="1" outlineLevel="1">
      <c r="A143" s="16" t="s">
        <v>167</v>
      </c>
      <c r="B143" s="19" t="s">
        <v>168</v>
      </c>
      <c r="C143" s="35" t="s">
        <v>0</v>
      </c>
      <c r="D143" s="48">
        <f>D144</f>
        <v>0</v>
      </c>
      <c r="E143" s="48">
        <f>E144</f>
        <v>0</v>
      </c>
      <c r="F143" s="48">
        <f>F144</f>
        <v>0</v>
      </c>
      <c r="G143" s="20">
        <f t="shared" ref="G143:J143" si="103">G144</f>
        <v>0</v>
      </c>
      <c r="H143" s="20">
        <f t="shared" si="103"/>
        <v>0</v>
      </c>
      <c r="I143" s="20">
        <f t="shared" si="103"/>
        <v>0</v>
      </c>
      <c r="J143" s="20">
        <f t="shared" si="103"/>
        <v>0</v>
      </c>
    </row>
    <row r="144" spans="1:10" hidden="1" outlineLevel="1">
      <c r="A144" s="15" t="s">
        <v>157</v>
      </c>
      <c r="B144" s="13" t="s">
        <v>168</v>
      </c>
      <c r="C144" s="37" t="s">
        <v>10</v>
      </c>
      <c r="D144" s="28">
        <v>0</v>
      </c>
      <c r="E144" s="28">
        <v>0</v>
      </c>
      <c r="F144" s="28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1:10" ht="13.5" collapsed="1">
      <c r="A145" s="14" t="s">
        <v>156</v>
      </c>
      <c r="B145" s="19" t="s">
        <v>202</v>
      </c>
      <c r="C145" s="35" t="s">
        <v>0</v>
      </c>
      <c r="D145" s="48">
        <f>D146+D147</f>
        <v>5625000</v>
      </c>
      <c r="E145" s="48">
        <f>E146+E147</f>
        <v>0</v>
      </c>
      <c r="F145" s="48">
        <f>F146+F147</f>
        <v>5625000</v>
      </c>
      <c r="G145" s="8">
        <f t="shared" ref="G145:J145" si="104">G146+G147</f>
        <v>1125000</v>
      </c>
      <c r="H145" s="8">
        <f t="shared" ref="H145:I145" si="105">H146+H147</f>
        <v>0</v>
      </c>
      <c r="I145" s="8">
        <f t="shared" si="105"/>
        <v>1125000</v>
      </c>
      <c r="J145" s="8">
        <f t="shared" si="104"/>
        <v>1125000</v>
      </c>
    </row>
    <row r="146" spans="1:10">
      <c r="A146" s="15" t="s">
        <v>157</v>
      </c>
      <c r="B146" s="13" t="s">
        <v>202</v>
      </c>
      <c r="C146" s="33" t="s">
        <v>10</v>
      </c>
      <c r="D146" s="29">
        <v>5625000</v>
      </c>
      <c r="E146" s="29">
        <v>0</v>
      </c>
      <c r="F146" s="29">
        <f>D146+E146</f>
        <v>5625000</v>
      </c>
      <c r="G146" s="11">
        <v>1125000</v>
      </c>
      <c r="H146" s="11">
        <v>0</v>
      </c>
      <c r="I146" s="11">
        <f>G146+H146</f>
        <v>1125000</v>
      </c>
      <c r="J146" s="11">
        <v>1125000</v>
      </c>
    </row>
    <row r="147" spans="1:10">
      <c r="A147" s="9" t="s">
        <v>30</v>
      </c>
      <c r="B147" s="13" t="s">
        <v>202</v>
      </c>
      <c r="C147" s="33">
        <v>600</v>
      </c>
      <c r="D147" s="29">
        <v>0</v>
      </c>
      <c r="E147" s="29">
        <v>0</v>
      </c>
      <c r="F147" s="29">
        <v>0</v>
      </c>
      <c r="G147" s="11">
        <v>0</v>
      </c>
      <c r="H147" s="11">
        <v>0</v>
      </c>
      <c r="I147" s="11">
        <f>G147+H147</f>
        <v>0</v>
      </c>
      <c r="J147" s="11">
        <v>0</v>
      </c>
    </row>
    <row r="148" spans="1:10" ht="13.5">
      <c r="A148" s="16" t="s">
        <v>169</v>
      </c>
      <c r="B148" s="19" t="s">
        <v>203</v>
      </c>
      <c r="C148" s="35" t="s">
        <v>0</v>
      </c>
      <c r="D148" s="48">
        <f>D149</f>
        <v>0</v>
      </c>
      <c r="E148" s="48">
        <f>E149</f>
        <v>0</v>
      </c>
      <c r="F148" s="48">
        <f>F149</f>
        <v>0</v>
      </c>
      <c r="G148" s="20">
        <f t="shared" ref="G148:J148" si="106">G149</f>
        <v>0</v>
      </c>
      <c r="H148" s="20">
        <f t="shared" si="106"/>
        <v>0</v>
      </c>
      <c r="I148" s="20">
        <f t="shared" si="106"/>
        <v>0</v>
      </c>
      <c r="J148" s="20">
        <f t="shared" si="106"/>
        <v>0</v>
      </c>
    </row>
    <row r="149" spans="1:10">
      <c r="A149" s="15" t="s">
        <v>157</v>
      </c>
      <c r="B149" s="13" t="s">
        <v>203</v>
      </c>
      <c r="C149" s="37" t="s">
        <v>10</v>
      </c>
      <c r="D149" s="28">
        <v>0</v>
      </c>
      <c r="E149" s="28">
        <v>0</v>
      </c>
      <c r="F149" s="28">
        <f>D149+E149</f>
        <v>0</v>
      </c>
      <c r="G149" s="21">
        <v>0</v>
      </c>
      <c r="H149" s="21">
        <v>0</v>
      </c>
      <c r="I149" s="21">
        <f>G149+H149</f>
        <v>0</v>
      </c>
      <c r="J149" s="21">
        <v>0</v>
      </c>
    </row>
    <row r="150" spans="1:10" ht="25.5">
      <c r="A150" s="38" t="s">
        <v>118</v>
      </c>
      <c r="B150" s="4" t="s">
        <v>119</v>
      </c>
      <c r="C150" s="34" t="s">
        <v>0</v>
      </c>
      <c r="D150" s="47">
        <f>D151+D154</f>
        <v>2086016.39</v>
      </c>
      <c r="E150" s="47">
        <f>E151+E154</f>
        <v>2.5499999999999998</v>
      </c>
      <c r="F150" s="47">
        <f>F151+F154</f>
        <v>2086018.94</v>
      </c>
      <c r="G150" s="5">
        <f t="shared" ref="G150:J150" si="107">G151+G154</f>
        <v>0</v>
      </c>
      <c r="H150" s="5">
        <f t="shared" ref="H150:I150" si="108">H151+H154</f>
        <v>0</v>
      </c>
      <c r="I150" s="5">
        <f t="shared" si="108"/>
        <v>0</v>
      </c>
      <c r="J150" s="5">
        <f t="shared" si="107"/>
        <v>0</v>
      </c>
    </row>
    <row r="151" spans="1:10" hidden="1" outlineLevel="1">
      <c r="A151" s="3" t="s">
        <v>120</v>
      </c>
      <c r="B151" s="4" t="s">
        <v>121</v>
      </c>
      <c r="C151" s="34" t="s">
        <v>0</v>
      </c>
      <c r="D151" s="47">
        <f t="shared" ref="D151:F152" si="109">D152</f>
        <v>0</v>
      </c>
      <c r="E151" s="47">
        <f t="shared" si="109"/>
        <v>0</v>
      </c>
      <c r="F151" s="47">
        <f t="shared" si="109"/>
        <v>0</v>
      </c>
      <c r="G151" s="5">
        <f t="shared" ref="G151:J151" si="110">G152</f>
        <v>0</v>
      </c>
      <c r="H151" s="5">
        <f t="shared" si="110"/>
        <v>0</v>
      </c>
      <c r="I151" s="5">
        <f t="shared" si="110"/>
        <v>0</v>
      </c>
      <c r="J151" s="5">
        <f t="shared" si="110"/>
        <v>0</v>
      </c>
    </row>
    <row r="152" spans="1:10" ht="40.5" hidden="1" outlineLevel="1">
      <c r="A152" s="6" t="s">
        <v>122</v>
      </c>
      <c r="B152" s="7" t="s">
        <v>123</v>
      </c>
      <c r="C152" s="35" t="s">
        <v>0</v>
      </c>
      <c r="D152" s="48">
        <f t="shared" si="109"/>
        <v>0</v>
      </c>
      <c r="E152" s="48">
        <f t="shared" si="109"/>
        <v>0</v>
      </c>
      <c r="F152" s="48">
        <f t="shared" si="109"/>
        <v>0</v>
      </c>
      <c r="G152" s="8">
        <f t="shared" ref="G152:J152" si="111">G153</f>
        <v>0</v>
      </c>
      <c r="H152" s="8">
        <f t="shared" si="111"/>
        <v>0</v>
      </c>
      <c r="I152" s="8">
        <f t="shared" si="111"/>
        <v>0</v>
      </c>
      <c r="J152" s="8">
        <f t="shared" si="111"/>
        <v>0</v>
      </c>
    </row>
    <row r="153" spans="1:10" ht="15.75" hidden="1" customHeight="1" outlineLevel="1">
      <c r="A153" s="9" t="s">
        <v>9</v>
      </c>
      <c r="B153" s="10" t="s">
        <v>123</v>
      </c>
      <c r="C153" s="33" t="s">
        <v>10</v>
      </c>
      <c r="D153" s="29">
        <v>0</v>
      </c>
      <c r="E153" s="29">
        <v>0</v>
      </c>
      <c r="F153" s="29">
        <v>0</v>
      </c>
      <c r="G153" s="11">
        <v>0</v>
      </c>
      <c r="H153" s="11">
        <v>0</v>
      </c>
      <c r="I153" s="11">
        <v>0</v>
      </c>
      <c r="J153" s="11">
        <v>0</v>
      </c>
    </row>
    <row r="154" spans="1:10" collapsed="1">
      <c r="A154" s="17" t="s">
        <v>158</v>
      </c>
      <c r="B154" s="18" t="s">
        <v>159</v>
      </c>
      <c r="C154" s="34" t="s">
        <v>0</v>
      </c>
      <c r="D154" s="47">
        <f t="shared" ref="D154:F155" si="112">D155</f>
        <v>2086016.39</v>
      </c>
      <c r="E154" s="47">
        <f t="shared" si="112"/>
        <v>2.5499999999999998</v>
      </c>
      <c r="F154" s="47">
        <f t="shared" si="112"/>
        <v>2086018.94</v>
      </c>
      <c r="G154" s="5">
        <f t="shared" ref="G154:J155" si="113">G155</f>
        <v>0</v>
      </c>
      <c r="H154" s="5">
        <f t="shared" si="113"/>
        <v>0</v>
      </c>
      <c r="I154" s="5">
        <f t="shared" si="113"/>
        <v>0</v>
      </c>
      <c r="J154" s="5">
        <f t="shared" si="113"/>
        <v>0</v>
      </c>
    </row>
    <row r="155" spans="1:10" ht="24.75" customHeight="1">
      <c r="A155" s="30" t="s">
        <v>122</v>
      </c>
      <c r="B155" s="12" t="s">
        <v>160</v>
      </c>
      <c r="C155" s="35" t="s">
        <v>0</v>
      </c>
      <c r="D155" s="48">
        <f t="shared" si="112"/>
        <v>2086016.39</v>
      </c>
      <c r="E155" s="48">
        <f t="shared" si="112"/>
        <v>2.5499999999999998</v>
      </c>
      <c r="F155" s="48">
        <f t="shared" si="112"/>
        <v>2086018.94</v>
      </c>
      <c r="G155" s="8">
        <f t="shared" si="113"/>
        <v>0</v>
      </c>
      <c r="H155" s="8">
        <f t="shared" si="113"/>
        <v>0</v>
      </c>
      <c r="I155" s="8">
        <f t="shared" si="113"/>
        <v>0</v>
      </c>
      <c r="J155" s="8">
        <f t="shared" si="113"/>
        <v>0</v>
      </c>
    </row>
    <row r="156" spans="1:10" ht="15.75" customHeight="1">
      <c r="A156" s="15" t="s">
        <v>157</v>
      </c>
      <c r="B156" s="13" t="s">
        <v>160</v>
      </c>
      <c r="C156" s="33" t="s">
        <v>10</v>
      </c>
      <c r="D156" s="28">
        <v>2086016.39</v>
      </c>
      <c r="E156" s="28">
        <v>2.5499999999999998</v>
      </c>
      <c r="F156" s="28">
        <f>D156+E156</f>
        <v>2086018.94</v>
      </c>
      <c r="G156" s="11">
        <v>0</v>
      </c>
      <c r="H156" s="11">
        <v>0</v>
      </c>
      <c r="I156" s="11">
        <f>G156+H156</f>
        <v>0</v>
      </c>
      <c r="J156" s="11">
        <v>0</v>
      </c>
    </row>
    <row r="157" spans="1:10" ht="14.45" customHeight="1">
      <c r="A157" s="38" t="s">
        <v>124</v>
      </c>
      <c r="B157" s="4" t="s">
        <v>125</v>
      </c>
      <c r="C157" s="34" t="s">
        <v>0</v>
      </c>
      <c r="D157" s="47">
        <f>D158</f>
        <v>700000</v>
      </c>
      <c r="E157" s="47">
        <f>E158</f>
        <v>0</v>
      </c>
      <c r="F157" s="47">
        <f>F158</f>
        <v>700000</v>
      </c>
      <c r="G157" s="5">
        <f t="shared" ref="G157:J157" si="114">G158</f>
        <v>700000</v>
      </c>
      <c r="H157" s="5">
        <f t="shared" si="114"/>
        <v>0</v>
      </c>
      <c r="I157" s="5">
        <f t="shared" si="114"/>
        <v>700000</v>
      </c>
      <c r="J157" s="5">
        <f t="shared" si="114"/>
        <v>700000</v>
      </c>
    </row>
    <row r="158" spans="1:10" ht="14.45" customHeight="1">
      <c r="A158" s="3" t="s">
        <v>124</v>
      </c>
      <c r="B158" s="4" t="s">
        <v>126</v>
      </c>
      <c r="C158" s="34" t="s">
        <v>0</v>
      </c>
      <c r="D158" s="47">
        <f>D159+D162</f>
        <v>700000</v>
      </c>
      <c r="E158" s="47">
        <f>E159+E162</f>
        <v>0</v>
      </c>
      <c r="F158" s="47">
        <f>F159+F162</f>
        <v>700000</v>
      </c>
      <c r="G158" s="5">
        <f t="shared" ref="G158:J158" si="115">G159+G162</f>
        <v>700000</v>
      </c>
      <c r="H158" s="5">
        <f t="shared" ref="H158:I158" si="116">H159+H162</f>
        <v>0</v>
      </c>
      <c r="I158" s="5">
        <f t="shared" si="116"/>
        <v>700000</v>
      </c>
      <c r="J158" s="5">
        <f t="shared" si="115"/>
        <v>700000</v>
      </c>
    </row>
    <row r="159" spans="1:10" ht="13.5">
      <c r="A159" s="6" t="s">
        <v>127</v>
      </c>
      <c r="B159" s="7" t="s">
        <v>128</v>
      </c>
      <c r="C159" s="35" t="s">
        <v>0</v>
      </c>
      <c r="D159" s="48">
        <f>D160+D161</f>
        <v>500000</v>
      </c>
      <c r="E159" s="48">
        <f>E160+E161</f>
        <v>0</v>
      </c>
      <c r="F159" s="48">
        <f>F160+F161</f>
        <v>500000</v>
      </c>
      <c r="G159" s="8">
        <f t="shared" ref="G159:J159" si="117">G160+G161</f>
        <v>500000</v>
      </c>
      <c r="H159" s="8">
        <f t="shared" ref="H159:I159" si="118">H160+H161</f>
        <v>0</v>
      </c>
      <c r="I159" s="8">
        <f t="shared" si="118"/>
        <v>500000</v>
      </c>
      <c r="J159" s="8">
        <f t="shared" si="117"/>
        <v>500000</v>
      </c>
    </row>
    <row r="160" spans="1:10">
      <c r="A160" s="9" t="s">
        <v>9</v>
      </c>
      <c r="B160" s="10" t="s">
        <v>128</v>
      </c>
      <c r="C160" s="33" t="s">
        <v>10</v>
      </c>
      <c r="D160" s="29">
        <v>18000</v>
      </c>
      <c r="E160" s="29">
        <v>0</v>
      </c>
      <c r="F160" s="29">
        <f>D160+E160</f>
        <v>18000</v>
      </c>
      <c r="G160" s="11">
        <v>18000</v>
      </c>
      <c r="H160" s="11">
        <v>0</v>
      </c>
      <c r="I160" s="11">
        <f>G160+H160</f>
        <v>18000</v>
      </c>
      <c r="J160" s="11">
        <v>18000</v>
      </c>
    </row>
    <row r="161" spans="1:11" ht="14.45" customHeight="1">
      <c r="A161" s="9" t="s">
        <v>23</v>
      </c>
      <c r="B161" s="10" t="s">
        <v>128</v>
      </c>
      <c r="C161" s="33" t="s">
        <v>24</v>
      </c>
      <c r="D161" s="29">
        <v>482000</v>
      </c>
      <c r="E161" s="29">
        <v>0</v>
      </c>
      <c r="F161" s="29">
        <f>D161+E161</f>
        <v>482000</v>
      </c>
      <c r="G161" s="11">
        <v>482000</v>
      </c>
      <c r="H161" s="11">
        <v>0</v>
      </c>
      <c r="I161" s="11">
        <f>G161+H161</f>
        <v>482000</v>
      </c>
      <c r="J161" s="11">
        <v>482000</v>
      </c>
    </row>
    <row r="162" spans="1:11" ht="13.5">
      <c r="A162" s="6" t="s">
        <v>129</v>
      </c>
      <c r="B162" s="7" t="s">
        <v>130</v>
      </c>
      <c r="C162" s="35" t="s">
        <v>0</v>
      </c>
      <c r="D162" s="48">
        <f>D163</f>
        <v>200000</v>
      </c>
      <c r="E162" s="48">
        <f>E163</f>
        <v>0</v>
      </c>
      <c r="F162" s="48">
        <f>F163</f>
        <v>200000</v>
      </c>
      <c r="G162" s="8">
        <f t="shared" ref="G162:J162" si="119">G163</f>
        <v>200000</v>
      </c>
      <c r="H162" s="8">
        <f t="shared" si="119"/>
        <v>0</v>
      </c>
      <c r="I162" s="8">
        <f t="shared" si="119"/>
        <v>200000</v>
      </c>
      <c r="J162" s="8">
        <f t="shared" si="119"/>
        <v>200000</v>
      </c>
    </row>
    <row r="163" spans="1:11" ht="14.45" customHeight="1">
      <c r="A163" s="9" t="s">
        <v>23</v>
      </c>
      <c r="B163" s="10" t="s">
        <v>130</v>
      </c>
      <c r="C163" s="33" t="s">
        <v>24</v>
      </c>
      <c r="D163" s="29">
        <v>200000</v>
      </c>
      <c r="E163" s="29">
        <v>0</v>
      </c>
      <c r="F163" s="29">
        <f>D163+E163</f>
        <v>200000</v>
      </c>
      <c r="G163" s="11">
        <v>200000</v>
      </c>
      <c r="H163" s="11">
        <v>0</v>
      </c>
      <c r="I163" s="11">
        <f>G163+H163</f>
        <v>200000</v>
      </c>
      <c r="J163" s="11">
        <v>200000</v>
      </c>
    </row>
    <row r="164" spans="1:11">
      <c r="A164" s="38" t="s">
        <v>131</v>
      </c>
      <c r="B164" s="4" t="s">
        <v>132</v>
      </c>
      <c r="C164" s="34" t="s">
        <v>0</v>
      </c>
      <c r="D164" s="47">
        <f t="shared" ref="D164:F165" si="120">D165</f>
        <v>294937</v>
      </c>
      <c r="E164" s="47">
        <f t="shared" si="120"/>
        <v>0</v>
      </c>
      <c r="F164" s="47">
        <f t="shared" si="120"/>
        <v>294937</v>
      </c>
      <c r="G164" s="5">
        <f t="shared" ref="G164:J164" si="121">G165</f>
        <v>925373.16</v>
      </c>
      <c r="H164" s="5">
        <f t="shared" si="121"/>
        <v>0</v>
      </c>
      <c r="I164" s="5">
        <f t="shared" si="121"/>
        <v>925373.16</v>
      </c>
      <c r="J164" s="5">
        <f t="shared" si="121"/>
        <v>925373.16</v>
      </c>
    </row>
    <row r="165" spans="1:11">
      <c r="A165" s="3" t="s">
        <v>133</v>
      </c>
      <c r="B165" s="4" t="s">
        <v>134</v>
      </c>
      <c r="C165" s="34" t="s">
        <v>0</v>
      </c>
      <c r="D165" s="47">
        <f t="shared" si="120"/>
        <v>294937</v>
      </c>
      <c r="E165" s="47">
        <f t="shared" si="120"/>
        <v>0</v>
      </c>
      <c r="F165" s="47">
        <f t="shared" si="120"/>
        <v>294937</v>
      </c>
      <c r="G165" s="5">
        <f t="shared" ref="G165:J165" si="122">G166</f>
        <v>925373.16</v>
      </c>
      <c r="H165" s="5">
        <f t="shared" si="122"/>
        <v>0</v>
      </c>
      <c r="I165" s="5">
        <f t="shared" si="122"/>
        <v>925373.16</v>
      </c>
      <c r="J165" s="5">
        <f t="shared" si="122"/>
        <v>925373.16</v>
      </c>
    </row>
    <row r="166" spans="1:11" ht="13.5">
      <c r="A166" s="6" t="s">
        <v>135</v>
      </c>
      <c r="B166" s="7" t="s">
        <v>136</v>
      </c>
      <c r="C166" s="35" t="s">
        <v>0</v>
      </c>
      <c r="D166" s="48">
        <f>D167+D168</f>
        <v>294937</v>
      </c>
      <c r="E166" s="48">
        <f>E167+E168</f>
        <v>0</v>
      </c>
      <c r="F166" s="48">
        <f>F167+F168</f>
        <v>294937</v>
      </c>
      <c r="G166" s="8">
        <f t="shared" ref="G166:J166" si="123">G167+G168</f>
        <v>925373.16</v>
      </c>
      <c r="H166" s="8">
        <f t="shared" ref="H166:I166" si="124">H167+H168</f>
        <v>0</v>
      </c>
      <c r="I166" s="8">
        <f t="shared" si="124"/>
        <v>925373.16</v>
      </c>
      <c r="J166" s="8">
        <f t="shared" si="123"/>
        <v>925373.16</v>
      </c>
    </row>
    <row r="167" spans="1:11" ht="14.45" customHeight="1">
      <c r="A167" s="9" t="s">
        <v>7</v>
      </c>
      <c r="B167" s="10" t="s">
        <v>136</v>
      </c>
      <c r="C167" s="33" t="s">
        <v>8</v>
      </c>
      <c r="D167" s="29">
        <v>0</v>
      </c>
      <c r="E167" s="29">
        <v>0</v>
      </c>
      <c r="F167" s="29">
        <f>D167+E167</f>
        <v>0</v>
      </c>
      <c r="G167" s="11">
        <v>642475.16</v>
      </c>
      <c r="H167" s="11">
        <v>0</v>
      </c>
      <c r="I167" s="11">
        <f>G167+H167</f>
        <v>642475.16</v>
      </c>
      <c r="J167" s="11">
        <v>643231.16</v>
      </c>
      <c r="K167" s="23"/>
    </row>
    <row r="168" spans="1:11">
      <c r="A168" s="9" t="s">
        <v>9</v>
      </c>
      <c r="B168" s="10" t="s">
        <v>136</v>
      </c>
      <c r="C168" s="33" t="s">
        <v>10</v>
      </c>
      <c r="D168" s="29">
        <v>294937</v>
      </c>
      <c r="E168" s="29">
        <v>0</v>
      </c>
      <c r="F168" s="29">
        <f>D168+E168</f>
        <v>294937</v>
      </c>
      <c r="G168" s="11">
        <v>282898</v>
      </c>
      <c r="H168" s="11">
        <v>0</v>
      </c>
      <c r="I168" s="11">
        <f>G168+H168</f>
        <v>282898</v>
      </c>
      <c r="J168" s="11">
        <v>282142</v>
      </c>
      <c r="K168" s="23"/>
    </row>
    <row r="169" spans="1:11">
      <c r="A169" s="38" t="s">
        <v>137</v>
      </c>
      <c r="B169" s="4" t="s">
        <v>138</v>
      </c>
      <c r="C169" s="34" t="s">
        <v>0</v>
      </c>
      <c r="D169" s="47">
        <f>D170+D180+D183</f>
        <v>8538451.1999999993</v>
      </c>
      <c r="E169" s="47">
        <f>E170+E180+E183</f>
        <v>1347663.3199999998</v>
      </c>
      <c r="F169" s="47">
        <f>F170+F180+F183</f>
        <v>9886114.5199999996</v>
      </c>
      <c r="G169" s="5">
        <f t="shared" ref="G169:J169" si="125">G170+G180+G183</f>
        <v>7233171.1799999997</v>
      </c>
      <c r="H169" s="5">
        <f t="shared" ref="H169:I169" si="126">H170+H180+H183</f>
        <v>2354298.17</v>
      </c>
      <c r="I169" s="5">
        <f t="shared" si="126"/>
        <v>9587469.3499999996</v>
      </c>
      <c r="J169" s="5">
        <f t="shared" si="125"/>
        <v>7233171.1799999997</v>
      </c>
      <c r="K169" s="23"/>
    </row>
    <row r="170" spans="1:11">
      <c r="A170" s="3" t="s">
        <v>139</v>
      </c>
      <c r="B170" s="4" t="s">
        <v>140</v>
      </c>
      <c r="C170" s="34" t="s">
        <v>0</v>
      </c>
      <c r="D170" s="47">
        <f>D171+D173+D175+D177</f>
        <v>5132586</v>
      </c>
      <c r="E170" s="47">
        <f>E171+E173+E175+E177</f>
        <v>285573.92</v>
      </c>
      <c r="F170" s="47">
        <f>F171+F173+F175+F177</f>
        <v>5418159.9199999999</v>
      </c>
      <c r="G170" s="5">
        <f t="shared" ref="G170:J170" si="127">G171+G173+G175+G177</f>
        <v>5286563.18</v>
      </c>
      <c r="H170" s="5">
        <f t="shared" ref="H170:I170" si="128">H171+H173+H175+H177</f>
        <v>0</v>
      </c>
      <c r="I170" s="5">
        <f t="shared" si="128"/>
        <v>5286563.18</v>
      </c>
      <c r="J170" s="5">
        <f t="shared" si="127"/>
        <v>5286563.18</v>
      </c>
      <c r="K170" s="23"/>
    </row>
    <row r="171" spans="1:11" ht="13.5">
      <c r="A171" s="6" t="s">
        <v>141</v>
      </c>
      <c r="B171" s="7" t="s">
        <v>142</v>
      </c>
      <c r="C171" s="35" t="s">
        <v>0</v>
      </c>
      <c r="D171" s="48">
        <f>D172</f>
        <v>266797</v>
      </c>
      <c r="E171" s="48">
        <f>E172</f>
        <v>0</v>
      </c>
      <c r="F171" s="48">
        <f>F172</f>
        <v>266797</v>
      </c>
      <c r="G171" s="8">
        <f t="shared" ref="G171:J171" si="129">G172</f>
        <v>274800.90999999997</v>
      </c>
      <c r="H171" s="8">
        <f t="shared" si="129"/>
        <v>0</v>
      </c>
      <c r="I171" s="8">
        <f t="shared" si="129"/>
        <v>274800.90999999997</v>
      </c>
      <c r="J171" s="8">
        <f t="shared" si="129"/>
        <v>274800.90999999997</v>
      </c>
      <c r="K171" s="23"/>
    </row>
    <row r="172" spans="1:11">
      <c r="A172" s="9" t="s">
        <v>9</v>
      </c>
      <c r="B172" s="10" t="s">
        <v>142</v>
      </c>
      <c r="C172" s="33" t="s">
        <v>10</v>
      </c>
      <c r="D172" s="29">
        <v>266797</v>
      </c>
      <c r="E172" s="29">
        <v>0</v>
      </c>
      <c r="F172" s="29">
        <f>D172+E172</f>
        <v>266797</v>
      </c>
      <c r="G172" s="11">
        <v>274800.90999999997</v>
      </c>
      <c r="H172" s="11">
        <v>0</v>
      </c>
      <c r="I172" s="11">
        <f>G172+H172</f>
        <v>274800.90999999997</v>
      </c>
      <c r="J172" s="11">
        <v>274800.90999999997</v>
      </c>
      <c r="K172" s="23"/>
    </row>
    <row r="173" spans="1:11" ht="13.5">
      <c r="A173" s="6" t="s">
        <v>143</v>
      </c>
      <c r="B173" s="7" t="s">
        <v>144</v>
      </c>
      <c r="C173" s="35" t="s">
        <v>0</v>
      </c>
      <c r="D173" s="48">
        <f>D174</f>
        <v>259403</v>
      </c>
      <c r="E173" s="48">
        <f>E174</f>
        <v>0</v>
      </c>
      <c r="F173" s="48">
        <f>F174</f>
        <v>259403</v>
      </c>
      <c r="G173" s="8">
        <f t="shared" ref="G173:J173" si="130">G174</f>
        <v>267185.09000000003</v>
      </c>
      <c r="H173" s="8">
        <f t="shared" si="130"/>
        <v>0</v>
      </c>
      <c r="I173" s="8">
        <f t="shared" si="130"/>
        <v>267185.09000000003</v>
      </c>
      <c r="J173" s="8">
        <f t="shared" si="130"/>
        <v>267185.09000000003</v>
      </c>
    </row>
    <row r="174" spans="1:11">
      <c r="A174" s="9" t="s">
        <v>9</v>
      </c>
      <c r="B174" s="10" t="s">
        <v>144</v>
      </c>
      <c r="C174" s="33" t="s">
        <v>10</v>
      </c>
      <c r="D174" s="29">
        <v>259403</v>
      </c>
      <c r="E174" s="29">
        <v>0</v>
      </c>
      <c r="F174" s="29">
        <f>D174+E174</f>
        <v>259403</v>
      </c>
      <c r="G174" s="11">
        <v>267185.09000000003</v>
      </c>
      <c r="H174" s="11">
        <v>0</v>
      </c>
      <c r="I174" s="11">
        <f>G174+H174</f>
        <v>267185.09000000003</v>
      </c>
      <c r="J174" s="11">
        <v>267185.09000000003</v>
      </c>
    </row>
    <row r="175" spans="1:11" ht="13.5">
      <c r="A175" s="6" t="s">
        <v>145</v>
      </c>
      <c r="B175" s="7" t="s">
        <v>146</v>
      </c>
      <c r="C175" s="35" t="s">
        <v>0</v>
      </c>
      <c r="D175" s="48">
        <f>D176</f>
        <v>2319270</v>
      </c>
      <c r="E175" s="48">
        <f>E176</f>
        <v>0</v>
      </c>
      <c r="F175" s="48">
        <f>F176</f>
        <v>2319270</v>
      </c>
      <c r="G175" s="8">
        <f t="shared" ref="G175:J175" si="131">G176</f>
        <v>2388848.1</v>
      </c>
      <c r="H175" s="8">
        <f t="shared" si="131"/>
        <v>0</v>
      </c>
      <c r="I175" s="8">
        <f t="shared" si="131"/>
        <v>2388848.1</v>
      </c>
      <c r="J175" s="8">
        <f t="shared" si="131"/>
        <v>2388848.1</v>
      </c>
    </row>
    <row r="176" spans="1:11">
      <c r="A176" s="9" t="s">
        <v>9</v>
      </c>
      <c r="B176" s="10" t="s">
        <v>146</v>
      </c>
      <c r="C176" s="33" t="s">
        <v>10</v>
      </c>
      <c r="D176" s="29">
        <v>2319270</v>
      </c>
      <c r="E176" s="29">
        <v>0</v>
      </c>
      <c r="F176" s="29">
        <f>D176+E176</f>
        <v>2319270</v>
      </c>
      <c r="G176" s="11">
        <v>2388848.1</v>
      </c>
      <c r="H176" s="11">
        <v>0</v>
      </c>
      <c r="I176" s="11">
        <f>G176+H176</f>
        <v>2388848.1</v>
      </c>
      <c r="J176" s="11">
        <v>2388848.1</v>
      </c>
    </row>
    <row r="177" spans="1:10" ht="13.5">
      <c r="A177" s="6" t="s">
        <v>147</v>
      </c>
      <c r="B177" s="7" t="s">
        <v>148</v>
      </c>
      <c r="C177" s="35" t="s">
        <v>0</v>
      </c>
      <c r="D177" s="48">
        <f>D178</f>
        <v>2287116</v>
      </c>
      <c r="E177" s="48">
        <f>E178+E179</f>
        <v>285573.92</v>
      </c>
      <c r="F177" s="48">
        <f t="shared" ref="F177:J177" si="132">F178+F179</f>
        <v>2572689.92</v>
      </c>
      <c r="G177" s="48">
        <f t="shared" si="132"/>
        <v>2355729.08</v>
      </c>
      <c r="H177" s="48">
        <f t="shared" si="132"/>
        <v>0</v>
      </c>
      <c r="I177" s="48">
        <f t="shared" si="132"/>
        <v>2355729.08</v>
      </c>
      <c r="J177" s="48">
        <f t="shared" si="132"/>
        <v>2355729.08</v>
      </c>
    </row>
    <row r="178" spans="1:10">
      <c r="A178" s="9" t="s">
        <v>9</v>
      </c>
      <c r="B178" s="10" t="s">
        <v>148</v>
      </c>
      <c r="C178" s="33" t="s">
        <v>10</v>
      </c>
      <c r="D178" s="11">
        <v>2287116</v>
      </c>
      <c r="E178" s="28">
        <f>113071.23+91428.94+80073.75</f>
        <v>284573.92</v>
      </c>
      <c r="F178" s="11">
        <f>D178+E178</f>
        <v>2571689.92</v>
      </c>
      <c r="G178" s="11">
        <v>2355729.08</v>
      </c>
      <c r="H178" s="11">
        <v>0</v>
      </c>
      <c r="I178" s="11">
        <f>G178+H178</f>
        <v>2355729.08</v>
      </c>
      <c r="J178" s="11">
        <v>2355729.08</v>
      </c>
    </row>
    <row r="179" spans="1:10">
      <c r="A179" s="15" t="s">
        <v>23</v>
      </c>
      <c r="B179" s="22" t="s">
        <v>191</v>
      </c>
      <c r="C179" s="33">
        <v>800</v>
      </c>
      <c r="D179" s="11">
        <v>0</v>
      </c>
      <c r="E179" s="28">
        <v>1000</v>
      </c>
      <c r="F179" s="11">
        <f>D179+E179</f>
        <v>1000</v>
      </c>
      <c r="G179" s="11">
        <v>0</v>
      </c>
      <c r="H179" s="11">
        <v>0</v>
      </c>
      <c r="I179" s="11">
        <v>0</v>
      </c>
      <c r="J179" s="11">
        <v>0</v>
      </c>
    </row>
    <row r="180" spans="1:10" outlineLevel="1">
      <c r="A180" s="17" t="s">
        <v>161</v>
      </c>
      <c r="B180" s="18" t="s">
        <v>163</v>
      </c>
      <c r="C180" s="34" t="s">
        <v>0</v>
      </c>
      <c r="D180" s="5">
        <f t="shared" ref="D180:F181" si="133">D181</f>
        <v>1515955.2</v>
      </c>
      <c r="E180" s="5">
        <f t="shared" si="133"/>
        <v>0</v>
      </c>
      <c r="F180" s="5">
        <f t="shared" si="133"/>
        <v>1515955.2</v>
      </c>
      <c r="G180" s="5">
        <f t="shared" ref="G180:J181" si="134">G181</f>
        <v>0</v>
      </c>
      <c r="H180" s="5">
        <f t="shared" si="134"/>
        <v>0</v>
      </c>
      <c r="I180" s="5">
        <f t="shared" si="134"/>
        <v>0</v>
      </c>
      <c r="J180" s="5">
        <f t="shared" si="134"/>
        <v>0</v>
      </c>
    </row>
    <row r="181" spans="1:10" ht="13.5" outlineLevel="1">
      <c r="A181" s="14" t="s">
        <v>162</v>
      </c>
      <c r="B181" s="12" t="s">
        <v>164</v>
      </c>
      <c r="C181" s="35" t="s">
        <v>0</v>
      </c>
      <c r="D181" s="8">
        <f t="shared" si="133"/>
        <v>1515955.2</v>
      </c>
      <c r="E181" s="8">
        <f t="shared" si="133"/>
        <v>0</v>
      </c>
      <c r="F181" s="8">
        <f t="shared" si="133"/>
        <v>1515955.2</v>
      </c>
      <c r="G181" s="8">
        <f t="shared" si="134"/>
        <v>0</v>
      </c>
      <c r="H181" s="8">
        <f t="shared" si="134"/>
        <v>0</v>
      </c>
      <c r="I181" s="8">
        <f t="shared" si="134"/>
        <v>0</v>
      </c>
      <c r="J181" s="8">
        <f t="shared" si="134"/>
        <v>0</v>
      </c>
    </row>
    <row r="182" spans="1:10" outlineLevel="1">
      <c r="A182" s="15" t="s">
        <v>9</v>
      </c>
      <c r="B182" s="13" t="s">
        <v>164</v>
      </c>
      <c r="C182" s="33" t="s">
        <v>10</v>
      </c>
      <c r="D182" s="28">
        <v>1515955.2</v>
      </c>
      <c r="E182" s="28">
        <v>0</v>
      </c>
      <c r="F182" s="28">
        <f>D182+E182</f>
        <v>1515955.2</v>
      </c>
      <c r="G182" s="11">
        <v>0</v>
      </c>
      <c r="H182" s="11">
        <v>0</v>
      </c>
      <c r="I182" s="11">
        <v>0</v>
      </c>
      <c r="J182" s="11">
        <v>0</v>
      </c>
    </row>
    <row r="183" spans="1:10">
      <c r="A183" s="3" t="s">
        <v>149</v>
      </c>
      <c r="B183" s="4" t="s">
        <v>150</v>
      </c>
      <c r="C183" s="34" t="s">
        <v>0</v>
      </c>
      <c r="D183" s="5">
        <f t="shared" ref="D183:F184" si="135">D184</f>
        <v>1889910</v>
      </c>
      <c r="E183" s="5">
        <f t="shared" si="135"/>
        <v>1062089.3999999999</v>
      </c>
      <c r="F183" s="5">
        <f t="shared" si="135"/>
        <v>2951999.4</v>
      </c>
      <c r="G183" s="5">
        <f t="shared" ref="G183:J183" si="136">G184</f>
        <v>1946608</v>
      </c>
      <c r="H183" s="5">
        <f t="shared" si="136"/>
        <v>2354298.17</v>
      </c>
      <c r="I183" s="5">
        <f t="shared" si="136"/>
        <v>4300906.17</v>
      </c>
      <c r="J183" s="5">
        <f t="shared" si="136"/>
        <v>1946608</v>
      </c>
    </row>
    <row r="184" spans="1:10" ht="13.5">
      <c r="A184" s="6" t="s">
        <v>151</v>
      </c>
      <c r="B184" s="7" t="s">
        <v>152</v>
      </c>
      <c r="C184" s="35" t="s">
        <v>0</v>
      </c>
      <c r="D184" s="8">
        <f t="shared" si="135"/>
        <v>1889910</v>
      </c>
      <c r="E184" s="8">
        <f t="shared" si="135"/>
        <v>1062089.3999999999</v>
      </c>
      <c r="F184" s="8">
        <f t="shared" si="135"/>
        <v>2951999.4</v>
      </c>
      <c r="G184" s="8">
        <f t="shared" ref="G184:J184" si="137">G185</f>
        <v>1946608</v>
      </c>
      <c r="H184" s="8">
        <f t="shared" si="137"/>
        <v>2354298.17</v>
      </c>
      <c r="I184" s="8">
        <f t="shared" si="137"/>
        <v>4300906.17</v>
      </c>
      <c r="J184" s="8">
        <f t="shared" si="137"/>
        <v>1946608</v>
      </c>
    </row>
    <row r="185" spans="1:10">
      <c r="A185" s="9" t="s">
        <v>9</v>
      </c>
      <c r="B185" s="10" t="s">
        <v>152</v>
      </c>
      <c r="C185" s="33" t="s">
        <v>10</v>
      </c>
      <c r="D185" s="28">
        <v>1889910</v>
      </c>
      <c r="E185" s="28">
        <v>1062089.3999999999</v>
      </c>
      <c r="F185" s="28">
        <f>D185+E185</f>
        <v>2951999.4</v>
      </c>
      <c r="G185" s="28">
        <v>1946608</v>
      </c>
      <c r="H185" s="28">
        <v>2354298.17</v>
      </c>
      <c r="I185" s="28">
        <f>G185+H185</f>
        <v>4300906.17</v>
      </c>
      <c r="J185" s="28">
        <v>1946608</v>
      </c>
    </row>
  </sheetData>
  <mergeCells count="3">
    <mergeCell ref="A2:J2"/>
    <mergeCell ref="A3:J3"/>
    <mergeCell ref="A4:J4"/>
  </mergeCells>
  <phoneticPr fontId="13" type="noConversion"/>
  <pageMargins left="0.59055118110236227" right="0" top="0.55118110236220474" bottom="0.55118110236220474" header="0.31496062992125984" footer="0.31496062992125984"/>
  <pageSetup paperSize="9" scale="4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Програм.</vt:lpstr>
      <vt:lpstr>Програм.!Область_печати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2022-03-18T02:26:59Z</dcterms:modified>
</cp:coreProperties>
</file>